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28800" windowHeight="12135"/>
  </bookViews>
  <sheets>
    <sheet name="Rekapitulácia stavby" sheetId="1" r:id="rId1"/>
    <sheet name="371 - SO 301-05 Plynové z..." sheetId="2" r:id="rId2"/>
  </sheets>
  <definedNames>
    <definedName name="_xlnm._FilterDatabase" localSheetId="1" hidden="1">'371 - SO 301-05 Plynové z...'!$C$127:$K$166</definedName>
    <definedName name="_xlnm.Print_Titles" localSheetId="1">'371 - SO 301-05 Plynové z...'!$127:$127</definedName>
    <definedName name="_xlnm.Print_Titles" localSheetId="0">'Rekapitulácia stavby'!$92:$92</definedName>
    <definedName name="_xlnm.Print_Area" localSheetId="1">'371 - SO 301-05 Plynové z...'!$C$4:$J$76,'371 - SO 301-05 Plynové z...'!$C$82:$J$109,'371 - SO 301-05 Plynové z...'!$C$115:$J$166</definedName>
    <definedName name="_xlnm.Print_Area" localSheetId="0">'Rekapitulácia stavby'!$D$4:$AO$76,'Rekapitulácia stavby'!$C$82:$AQ$99</definedName>
  </definedNames>
  <calcPr calcId="152511"/>
</workbook>
</file>

<file path=xl/calcChain.xml><?xml version="1.0" encoding="utf-8"?>
<calcChain xmlns="http://schemas.openxmlformats.org/spreadsheetml/2006/main">
  <c r="J39" i="2" l="1"/>
  <c r="J38" i="2"/>
  <c r="AY95" i="1"/>
  <c r="J37" i="2"/>
  <c r="AX95" i="1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2" i="2"/>
  <c r="BH162" i="2"/>
  <c r="BG162" i="2"/>
  <c r="BE162" i="2"/>
  <c r="T162" i="2"/>
  <c r="T161" i="2"/>
  <c r="R162" i="2"/>
  <c r="R161" i="2"/>
  <c r="P162" i="2"/>
  <c r="P161" i="2" s="1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J125" i="2"/>
  <c r="F125" i="2"/>
  <c r="J124" i="2"/>
  <c r="F124" i="2"/>
  <c r="F122" i="2"/>
  <c r="E120" i="2"/>
  <c r="J31" i="2"/>
  <c r="J92" i="2"/>
  <c r="F92" i="2"/>
  <c r="J91" i="2"/>
  <c r="F91" i="2"/>
  <c r="F89" i="2"/>
  <c r="E87" i="2"/>
  <c r="J12" i="2"/>
  <c r="J122" i="2" s="1"/>
  <c r="E7" i="2"/>
  <c r="E118" i="2"/>
  <c r="L90" i="1"/>
  <c r="AM90" i="1"/>
  <c r="AM89" i="1"/>
  <c r="L89" i="1"/>
  <c r="AM87" i="1"/>
  <c r="L87" i="1"/>
  <c r="L85" i="1"/>
  <c r="L84" i="1"/>
  <c r="J162" i="2"/>
  <c r="J144" i="2"/>
  <c r="BK142" i="2"/>
  <c r="BK141" i="2"/>
  <c r="BK140" i="2"/>
  <c r="BK139" i="2"/>
  <c r="BK137" i="2"/>
  <c r="J135" i="2"/>
  <c r="J133" i="2"/>
  <c r="J131" i="2"/>
  <c r="J165" i="2"/>
  <c r="BK160" i="2"/>
  <c r="BK159" i="2"/>
  <c r="BK158" i="2"/>
  <c r="BK157" i="2"/>
  <c r="J145" i="2"/>
  <c r="J143" i="2"/>
  <c r="BK154" i="2"/>
  <c r="J132" i="2"/>
  <c r="AK27" i="1"/>
  <c r="AS94" i="1"/>
  <c r="BK153" i="2"/>
  <c r="J153" i="2"/>
  <c r="J150" i="2"/>
  <c r="J147" i="2"/>
  <c r="J137" i="2"/>
  <c r="BK135" i="2"/>
  <c r="BK166" i="2"/>
  <c r="J154" i="2"/>
  <c r="BK143" i="2"/>
  <c r="J142" i="2"/>
  <c r="J141" i="2"/>
  <c r="J140" i="2"/>
  <c r="J139" i="2"/>
  <c r="J138" i="2"/>
  <c r="BK136" i="2"/>
  <c r="J134" i="2"/>
  <c r="BK132" i="2"/>
  <c r="BK162" i="2"/>
  <c r="J160" i="2"/>
  <c r="J159" i="2"/>
  <c r="J158" i="2"/>
  <c r="J157" i="2"/>
  <c r="BK144" i="2"/>
  <c r="J166" i="2"/>
  <c r="BK133" i="2"/>
  <c r="BK131" i="2"/>
  <c r="BK165" i="2"/>
  <c r="BK150" i="2"/>
  <c r="BK147" i="2"/>
  <c r="BK145" i="2"/>
  <c r="BK138" i="2"/>
  <c r="J136" i="2"/>
  <c r="BK134" i="2"/>
  <c r="R130" i="2" l="1"/>
  <c r="BK130" i="2"/>
  <c r="J130" i="2"/>
  <c r="J98" i="2"/>
  <c r="P130" i="2"/>
  <c r="T130" i="2"/>
  <c r="BK146" i="2"/>
  <c r="J146" i="2"/>
  <c r="J99" i="2" s="1"/>
  <c r="P146" i="2"/>
  <c r="R146" i="2"/>
  <c r="T146" i="2"/>
  <c r="BK152" i="2"/>
  <c r="J152" i="2"/>
  <c r="J101" i="2"/>
  <c r="P152" i="2"/>
  <c r="P151" i="2" s="1"/>
  <c r="R152" i="2"/>
  <c r="R151" i="2"/>
  <c r="T152" i="2"/>
  <c r="T151" i="2" s="1"/>
  <c r="BK164" i="2"/>
  <c r="J164" i="2"/>
  <c r="J104" i="2"/>
  <c r="P164" i="2"/>
  <c r="P163" i="2"/>
  <c r="R164" i="2"/>
  <c r="R163" i="2"/>
  <c r="T164" i="2"/>
  <c r="T163" i="2"/>
  <c r="BK161" i="2"/>
  <c r="J161" i="2"/>
  <c r="J102" i="2" s="1"/>
  <c r="J89" i="2"/>
  <c r="BF132" i="2"/>
  <c r="BF147" i="2"/>
  <c r="BF150" i="2"/>
  <c r="BF153" i="2"/>
  <c r="BF165" i="2"/>
  <c r="E85" i="2"/>
  <c r="BF131" i="2"/>
  <c r="BF133" i="2"/>
  <c r="BF134" i="2"/>
  <c r="BF166" i="2"/>
  <c r="BF142" i="2"/>
  <c r="BF144" i="2"/>
  <c r="BF154" i="2"/>
  <c r="BF157" i="2"/>
  <c r="BF158" i="2"/>
  <c r="BF159" i="2"/>
  <c r="BF160" i="2"/>
  <c r="BF135" i="2"/>
  <c r="BF136" i="2"/>
  <c r="BF137" i="2"/>
  <c r="BF138" i="2"/>
  <c r="BF139" i="2"/>
  <c r="BF140" i="2"/>
  <c r="BF141" i="2"/>
  <c r="BF143" i="2"/>
  <c r="BF145" i="2"/>
  <c r="BF162" i="2"/>
  <c r="F35" i="2"/>
  <c r="AZ95" i="1"/>
  <c r="AZ94" i="1"/>
  <c r="W32" i="1" s="1"/>
  <c r="F38" i="2"/>
  <c r="BC95" i="1"/>
  <c r="BC94" i="1"/>
  <c r="W35" i="1" s="1"/>
  <c r="F37" i="2"/>
  <c r="BB95" i="1"/>
  <c r="BB94" i="1"/>
  <c r="W34" i="1" s="1"/>
  <c r="F39" i="2"/>
  <c r="BD95" i="1"/>
  <c r="BD94" i="1"/>
  <c r="W36" i="1" s="1"/>
  <c r="J35" i="2"/>
  <c r="AV95" i="1"/>
  <c r="T129" i="2" l="1"/>
  <c r="T128" i="2"/>
  <c r="P129" i="2"/>
  <c r="P128" i="2"/>
  <c r="AU95" i="1" s="1"/>
  <c r="AU94" i="1" s="1"/>
  <c r="R129" i="2"/>
  <c r="R128" i="2"/>
  <c r="BK129" i="2"/>
  <c r="J129" i="2" s="1"/>
  <c r="J97" i="2" s="1"/>
  <c r="BK151" i="2"/>
  <c r="J151" i="2"/>
  <c r="J100" i="2" s="1"/>
  <c r="BK163" i="2"/>
  <c r="J163" i="2"/>
  <c r="J103" i="2"/>
  <c r="AV94" i="1"/>
  <c r="AK32" i="1"/>
  <c r="AY94" i="1"/>
  <c r="F36" i="2"/>
  <c r="BA95" i="1"/>
  <c r="BA94" i="1"/>
  <c r="W33" i="1"/>
  <c r="AX94" i="1"/>
  <c r="J36" i="2"/>
  <c r="AW95" i="1"/>
  <c r="AT95" i="1"/>
  <c r="BK128" i="2" l="1"/>
  <c r="J128" i="2"/>
  <c r="J96" i="2"/>
  <c r="J30" i="2"/>
  <c r="J32" i="2" s="1"/>
  <c r="AG95" i="1" s="1"/>
  <c r="AG94" i="1" s="1"/>
  <c r="AK26" i="1" s="1"/>
  <c r="AK29" i="1" s="1"/>
  <c r="AK38" i="1" s="1"/>
  <c r="AW94" i="1"/>
  <c r="AK33" i="1"/>
  <c r="J41" i="2" l="1"/>
  <c r="AN95" i="1"/>
  <c r="J109" i="2"/>
  <c r="AG99" i="1"/>
  <c r="AT94" i="1"/>
  <c r="AN94" i="1"/>
  <c r="AN99" i="1"/>
</calcChain>
</file>

<file path=xl/sharedStrings.xml><?xml version="1.0" encoding="utf-8"?>
<sst xmlns="http://schemas.openxmlformats.org/spreadsheetml/2006/main" count="724" uniqueCount="247">
  <si>
    <t>Export Komplet</t>
  </si>
  <si>
    <t/>
  </si>
  <si>
    <t>2.0</t>
  </si>
  <si>
    <t>ZAMOK</t>
  </si>
  <si>
    <t>False</t>
  </si>
  <si>
    <t>{ec60ab4b-5818-4f9a-aa17-20bacc0ccddf}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</si>
  <si>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</si>
  <si>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</si>
  <si>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</si>
  <si>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</si>
  <si>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</si>
  <si>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</si>
  <si>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371</t>
  </si>
  <si>
    <t>Stavba:</t>
  </si>
  <si>
    <t>Osadenie Prestavba tepelných zdrojov MPHB v Šamoríne s využitím kombinovanej výroby tepla a elektrickej energie</t>
  </si>
  <si>
    <t>JKSO:</t>
  </si>
  <si>
    <t>KS:</t>
  </si>
  <si>
    <t>Miesto:</t>
  </si>
  <si>
    <t xml:space="preserve"> </t>
  </si>
  <si>
    <t>Dátum:</t>
  </si>
  <si>
    <t>8. 2. 2022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</si>
  <si>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</si>
  <si>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</si>
  <si>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</si>
  <si>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</si>
  <si>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</si>
  <si>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</si>
  <si>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</si>
  <si>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</si>
  <si>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</si>
  <si>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</si>
  <si>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</si>
  <si>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</si>
  <si>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</si>
  <si>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</si>
  <si>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</si>
  <si>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</si>
  <si>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</si>
  <si>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</si>
  <si>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</si>
  <si>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</si>
  <si>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</si>
  <si>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</si>
  <si>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</si>
  <si>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</si>
  <si>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</si>
  <si>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</si>
  <si>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</si>
  <si>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</si>
  <si>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</si>
  <si>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</si>
  <si>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</si>
  <si>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</si>
  <si>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</si>
  <si>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</si>
  <si>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</si>
  <si>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</si>
  <si>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</si>
  <si>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</si>
  <si>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</si>
  <si>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</si>
  <si>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</si>
  <si>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</si>
  <si>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</si>
  <si>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</si>
  <si>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</si>
  <si>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</si>
  <si>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</si>
  <si>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</si>
  <si>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</si>
  <si>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</si>
  <si>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</si>
  <si>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</si>
  <si>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</si>
  <si>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</si>
  <si>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</si>
  <si>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 301-05 Plynové zariadenia kotolne</t>
  </si>
  <si>
    <t>STA</t>
  </si>
  <si>
    <t>1</t>
  </si>
  <si>
    <t>{3ad00e48-9bc6-4e60-b5df-35fc3596f4cb}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</si>
  <si>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</si>
  <si>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</si>
  <si>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</si>
  <si>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</si>
  <si>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</si>
  <si>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</si>
  <si>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371 - SO 301-05 Plynové zariadenia kotolne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</si>
  <si>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</si>
  <si>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</si>
  <si>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</si>
  <si>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</si>
  <si>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</si>
  <si>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</si>
  <si>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</si>
  <si>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PSV - Práce a dodávky PSV</t>
  </si>
  <si>
    <t xml:space="preserve">    723 - Zdravotechnika - vnútorný plynovod</t>
  </si>
  <si>
    <t xml:space="preserve">    783 - Nátery</t>
  </si>
  <si>
    <t>M - Práce a dodávky M</t>
  </si>
  <si>
    <t xml:space="preserve">    23-M - Montáže potrubia</t>
  </si>
  <si>
    <t>HZS - Hodinové zúčtovacie sadzby</t>
  </si>
  <si>
    <t>OST - Ostatné</t>
  </si>
  <si>
    <t xml:space="preserve">    OST - Ostatné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</si>
  <si>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</si>
  <si>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</si>
  <si>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</si>
  <si>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</si>
  <si>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</si>
  <si>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</si>
  <si>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</si>
  <si>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</si>
  <si>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</si>
  <si>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</si>
  <si>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</si>
  <si>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</si>
  <si>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</si>
  <si>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</si>
  <si>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</si>
  <si>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</si>
  <si>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</si>
  <si>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723</t>
  </si>
  <si>
    <t>Zdravotechnika - vnútorný plynovod</t>
  </si>
  <si>
    <t>K</t>
  </si>
  <si>
    <t>723120201.S</t>
  </si>
  <si>
    <t>Potrubie z oceľových rúrok závitových čiernych spájaných zvarovaním - akosť 11 353.0 DN 10</t>
  </si>
  <si>
    <t>m</t>
  </si>
  <si>
    <t>16</t>
  </si>
  <si>
    <t>-2020336044</t>
  </si>
  <si>
    <t>723120203.S</t>
  </si>
  <si>
    <t>Potrubie z oceľových rúrok závitových čiernych spájaných zvarovaním - akosť 11 353.0 DN 20</t>
  </si>
  <si>
    <t>138777515</t>
  </si>
  <si>
    <t>3</t>
  </si>
  <si>
    <t>723150312.S</t>
  </si>
  <si>
    <t>Potrubie z oceľových rúrok hladkých čiernych spájaných zvarov. akosť 11 353.0 Dxt 57x2, 9 mm</t>
  </si>
  <si>
    <t>-1083621133</t>
  </si>
  <si>
    <t>4</t>
  </si>
  <si>
    <t>723150317.S</t>
  </si>
  <si>
    <t>Potrubie z oceľových rúrok hladkých čiernych spájaných zvarov. akosť 11 353.0 Dxt 159/4, 5 mm</t>
  </si>
  <si>
    <t>-947113472</t>
  </si>
  <si>
    <t>5</t>
  </si>
  <si>
    <t>723221030.S</t>
  </si>
  <si>
    <t>Montáž manometra radiálneho pre plyn, vratane kohúta a slučky</t>
  </si>
  <si>
    <t>ks</t>
  </si>
  <si>
    <t>-1156041394</t>
  </si>
  <si>
    <t>6</t>
  </si>
  <si>
    <t>M</t>
  </si>
  <si>
    <t>388430004900.S</t>
  </si>
  <si>
    <t>Manometer 0-40 kPa vrátane kohúta a slučky</t>
  </si>
  <si>
    <t>32</t>
  </si>
  <si>
    <t>-1626438753</t>
  </si>
  <si>
    <t>7</t>
  </si>
  <si>
    <t>723231006.S</t>
  </si>
  <si>
    <t>Montáž guľového uzáveru plynu priameho G 1/2</t>
  </si>
  <si>
    <t>-1399043054</t>
  </si>
  <si>
    <t>8</t>
  </si>
  <si>
    <t>551340004700.S</t>
  </si>
  <si>
    <t>Guľový uzáver na plyn 1/2", PN6</t>
  </si>
  <si>
    <t>-1304623343</t>
  </si>
  <si>
    <t>9</t>
  </si>
  <si>
    <t>551340004705.S</t>
  </si>
  <si>
    <t>Guľový uzáver na plyn 1/2", PN6, s hadicovým nádstavcom</t>
  </si>
  <si>
    <t>1009525526</t>
  </si>
  <si>
    <t>10</t>
  </si>
  <si>
    <t>723231021.S</t>
  </si>
  <si>
    <t>Montáž guľového uzáveru plynu priameho G 2</t>
  </si>
  <si>
    <t>-898766576</t>
  </si>
  <si>
    <t>11</t>
  </si>
  <si>
    <t>551340000200.S</t>
  </si>
  <si>
    <t>Guľový uzáver na plyn KV 3050 závitový 2"</t>
  </si>
  <si>
    <t>1889183529</t>
  </si>
  <si>
    <t>12</t>
  </si>
  <si>
    <t>723239206.S</t>
  </si>
  <si>
    <t>Montáž armatúr plynových s dvoma závitmi G 2 ostatné typy</t>
  </si>
  <si>
    <t>377265991</t>
  </si>
  <si>
    <t>13</t>
  </si>
  <si>
    <t>436010000050.S</t>
  </si>
  <si>
    <t>Filter plynový závitový 2"</t>
  </si>
  <si>
    <t>-753642480</t>
  </si>
  <si>
    <t>14</t>
  </si>
  <si>
    <t>723460000</t>
  </si>
  <si>
    <t xml:space="preserve">Plynomer rotačný RABO G25 DN50, PN16 </t>
  </si>
  <si>
    <t>súb.</t>
  </si>
  <si>
    <t>-104108701</t>
  </si>
  <si>
    <t>15</t>
  </si>
  <si>
    <t>998723201.S</t>
  </si>
  <si>
    <t>Presun hmôt pre vnútorný plynovod v objektoch výšky do 6 m</t>
  </si>
  <si>
    <t>%</t>
  </si>
  <si>
    <t>510083010</t>
  </si>
  <si>
    <t>783</t>
  </si>
  <si>
    <t>Nátery</t>
  </si>
  <si>
    <t>783424341.S</t>
  </si>
  <si>
    <t>Nátery kov.potr.a armatúr v kanáloch a šachtách syntetické potrubie do DN 50 mm dvojnás. 1x email a základný náter - 140µm</t>
  </si>
  <si>
    <t>2066905875</t>
  </si>
  <si>
    <t>VV</t>
  </si>
  <si>
    <t>35,0+10,0+35,0</t>
  </si>
  <si>
    <t>Súčet</t>
  </si>
  <si>
    <t>17</t>
  </si>
  <si>
    <t>783426361.S</t>
  </si>
  <si>
    <t>Nátery kov.potr.a armatúr v kanáloch a šachtách syntetické do DN 150 mm farby bielej dvojnás. 1x email a základný náter</t>
  </si>
  <si>
    <t>-1669819604</t>
  </si>
  <si>
    <t>Práce a dodávky M</t>
  </si>
  <si>
    <t>23-M</t>
  </si>
  <si>
    <t>Montáže potrubia</t>
  </si>
  <si>
    <t>18</t>
  </si>
  <si>
    <t>230020655.S</t>
  </si>
  <si>
    <t>Zhotovenie odbočky tr. 11 - 13, Dxt 57x2,9 mm</t>
  </si>
  <si>
    <t>64</t>
  </si>
  <si>
    <t>1147047455</t>
  </si>
  <si>
    <t>19</t>
  </si>
  <si>
    <t>141110006500.S</t>
  </si>
  <si>
    <t>Rúra oceľová bezšvová hladká kruhová d 57 mm, hr. steny 2,9 mm, ozn. 11 353.0.</t>
  </si>
  <si>
    <t>128</t>
  </si>
  <si>
    <t>-844353465</t>
  </si>
  <si>
    <t>0,40*5</t>
  </si>
  <si>
    <t>230230001.S</t>
  </si>
  <si>
    <t>Predbežná tlaková skúška vodou DN 50</t>
  </si>
  <si>
    <t>-90351435</t>
  </si>
  <si>
    <t>21</t>
  </si>
  <si>
    <t>230230005.S</t>
  </si>
  <si>
    <t>Predbežná tlaková skúška vodou DN 150</t>
  </si>
  <si>
    <t>-1869677975</t>
  </si>
  <si>
    <t>22</t>
  </si>
  <si>
    <t>230230016.S</t>
  </si>
  <si>
    <t>Hlavná tlaková skúška vzduchom 0, 6 MPa DN 50</t>
  </si>
  <si>
    <t>-1477042412</t>
  </si>
  <si>
    <t>23</t>
  </si>
  <si>
    <t>230230020.S</t>
  </si>
  <si>
    <t>Hlavná tlaková skúška vzduchom 0, 6 MPa DN 150</t>
  </si>
  <si>
    <t>-1015823692</t>
  </si>
  <si>
    <t>HZS</t>
  </si>
  <si>
    <t>Hodinové zúčtovacie sadzby</t>
  </si>
  <si>
    <t>24</t>
  </si>
  <si>
    <t>HZS000214.S</t>
  </si>
  <si>
    <t xml:space="preserve">Stavebno montážne práce najnáročnejšie na odbornosť (Tr. 4) v rozsahu viac ako 4 a menej ako 8 hodín - nastavenie výstupného tlaku z regulátora tlaku C26 535 516, r.v.2020 z terajšieho 0,015 Mpa na 0,008 MPa </t>
  </si>
  <si>
    <t>hod</t>
  </si>
  <si>
    <t>512</t>
  </si>
  <si>
    <t>58019406</t>
  </si>
  <si>
    <t>OST</t>
  </si>
  <si>
    <t>Ostatné</t>
  </si>
  <si>
    <t>25</t>
  </si>
  <si>
    <t>ost 01</t>
  </si>
  <si>
    <t>Montážný upevňovací materiál</t>
  </si>
  <si>
    <t>kpl</t>
  </si>
  <si>
    <t>-890257529</t>
  </si>
  <si>
    <t>26</t>
  </si>
  <si>
    <t>ost 02</t>
  </si>
  <si>
    <t>Pomocné lešenie</t>
  </si>
  <si>
    <t>330603012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</si>
</sst>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22" fillId="3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24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4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3" borderId="0" xfId="0" applyFont="1" applyFill="1" applyAlignment="1" applyProtection="1">
      <alignment horizontal="left" vertical="center"/>
    </xf>
    <xf numFmtId="0" fontId="22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3" borderId="16" xfId="0" applyFont="1" applyFill="1" applyBorder="1" applyAlignment="1" applyProtection="1">
      <alignment horizontal="center" vertical="center" wrapText="1"/>
    </xf>
    <xf numFmtId="0" fontId="22" fillId="3" borderId="17" xfId="0" applyFont="1" applyFill="1" applyBorder="1" applyAlignment="1" applyProtection="1">
      <alignment horizontal="center" vertical="center" wrapText="1"/>
    </xf>
    <xf numFmtId="0" fontId="22" fillId="3" borderId="18" xfId="0" applyFont="1" applyFill="1" applyBorder="1" applyAlignment="1" applyProtection="1">
      <alignment horizontal="center" vertical="center" wrapText="1"/>
    </xf>
    <xf numFmtId="0" fontId="22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0" borderId="19" xfId="0" applyFont="1" applyBorder="1" applyAlignment="1" applyProtection="1">
      <alignment horizontal="left" vertical="center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3" borderId="6" xfId="0" applyFont="1" applyFill="1" applyBorder="1" applyAlignment="1" applyProtection="1">
      <alignment horizontal="center" vertical="center"/>
    </xf>
    <xf numFmtId="0" fontId="22" fillId="3" borderId="7" xfId="0" applyFont="1" applyFill="1" applyBorder="1" applyAlignment="1" applyProtection="1">
      <alignment horizontal="left" vertical="center"/>
    </xf>
    <xf numFmtId="0" fontId="22" fillId="3" borderId="7" xfId="0" applyFont="1" applyFill="1" applyBorder="1" applyAlignment="1" applyProtection="1">
      <alignment horizontal="center" vertical="center"/>
    </xf>
    <xf numFmtId="0" fontId="22" fillId="3" borderId="7" xfId="0" applyFont="1" applyFill="1" applyBorder="1" applyAlignment="1" applyProtection="1">
      <alignment horizontal="right" vertical="center"/>
    </xf>
    <xf numFmtId="0" fontId="22" fillId="3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24" fillId="3" borderId="0" xfId="0" applyNumberFormat="1" applyFont="1" applyFill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20"/>
      <c r="C4" s="21"/>
      <c r="D4" s="22" t="s">
        <v>8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9</v>
      </c>
      <c r="BS4" s="16" t="s">
        <v>10</v>
      </c>
    </row>
    <row r="5" spans="1:74" s="1" customFormat="1" ht="12" customHeight="1">
      <c r="B5" s="20"/>
      <c r="C5" s="21"/>
      <c r="D5" s="24" t="s">
        <v>11</v>
      </c>
      <c r="E5" s="21"/>
      <c r="F5" s="21"/>
      <c r="G5" s="21"/>
      <c r="H5" s="21"/>
      <c r="I5" s="21"/>
      <c r="J5" s="21"/>
      <c r="K5" s="242" t="s">
        <v>12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1"/>
      <c r="AQ5" s="21"/>
      <c r="AR5" s="19"/>
      <c r="BS5" s="16" t="s">
        <v>6</v>
      </c>
    </row>
    <row r="6" spans="1:74" s="1" customFormat="1" ht="36.950000000000003" customHeight="1">
      <c r="B6" s="20"/>
      <c r="C6" s="21"/>
      <c r="D6" s="26" t="s">
        <v>13</v>
      </c>
      <c r="E6" s="21"/>
      <c r="F6" s="21"/>
      <c r="G6" s="21"/>
      <c r="H6" s="21"/>
      <c r="I6" s="21"/>
      <c r="J6" s="21"/>
      <c r="K6" s="244" t="s">
        <v>14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1"/>
      <c r="AQ6" s="21"/>
      <c r="AR6" s="19"/>
      <c r="BS6" s="16" t="s">
        <v>6</v>
      </c>
    </row>
    <row r="7" spans="1:74" s="1" customFormat="1" ht="12" customHeight="1">
      <c r="B7" s="20"/>
      <c r="C7" s="21"/>
      <c r="D7" s="27" t="s">
        <v>15</v>
      </c>
      <c r="E7" s="21"/>
      <c r="F7" s="21"/>
      <c r="G7" s="21"/>
      <c r="H7" s="21"/>
      <c r="I7" s="21"/>
      <c r="J7" s="21"/>
      <c r="K7" s="25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16</v>
      </c>
      <c r="AL7" s="21"/>
      <c r="AM7" s="21"/>
      <c r="AN7" s="25" t="s">
        <v>1</v>
      </c>
      <c r="AO7" s="21"/>
      <c r="AP7" s="21"/>
      <c r="AQ7" s="21"/>
      <c r="AR7" s="19"/>
      <c r="BS7" s="16" t="s">
        <v>6</v>
      </c>
    </row>
    <row r="8" spans="1:74" s="1" customFormat="1" ht="12" customHeight="1">
      <c r="B8" s="20"/>
      <c r="C8" s="21"/>
      <c r="D8" s="27" t="s">
        <v>17</v>
      </c>
      <c r="E8" s="21"/>
      <c r="F8" s="21"/>
      <c r="G8" s="21"/>
      <c r="H8" s="21"/>
      <c r="I8" s="21"/>
      <c r="J8" s="21"/>
      <c r="K8" s="25" t="s">
        <v>18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19</v>
      </c>
      <c r="AL8" s="21"/>
      <c r="AM8" s="21"/>
      <c r="AN8" s="25" t="s">
        <v>20</v>
      </c>
      <c r="AO8" s="21"/>
      <c r="AP8" s="21"/>
      <c r="AQ8" s="21"/>
      <c r="AR8" s="1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S9" s="16" t="s">
        <v>6</v>
      </c>
    </row>
    <row r="10" spans="1:74" s="1" customFormat="1" ht="12" customHeight="1">
      <c r="B10" s="20"/>
      <c r="C10" s="21"/>
      <c r="D10" s="27" t="s">
        <v>21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22</v>
      </c>
      <c r="AL10" s="21"/>
      <c r="AM10" s="21"/>
      <c r="AN10" s="25" t="s">
        <v>1</v>
      </c>
      <c r="AO10" s="21"/>
      <c r="AP10" s="21"/>
      <c r="AQ10" s="21"/>
      <c r="AR10" s="19"/>
      <c r="BS10" s="16" t="s">
        <v>6</v>
      </c>
    </row>
    <row r="11" spans="1:74" s="1" customFormat="1" ht="18.399999999999999" customHeight="1">
      <c r="B11" s="20"/>
      <c r="C11" s="21"/>
      <c r="D11" s="21"/>
      <c r="E11" s="25" t="s">
        <v>18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23</v>
      </c>
      <c r="AL11" s="21"/>
      <c r="AM11" s="21"/>
      <c r="AN11" s="25" t="s">
        <v>1</v>
      </c>
      <c r="AO11" s="21"/>
      <c r="AP11" s="21"/>
      <c r="AQ11" s="21"/>
      <c r="AR11" s="1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S12" s="16" t="s">
        <v>6</v>
      </c>
    </row>
    <row r="13" spans="1:74" s="1" customFormat="1" ht="12" customHeight="1">
      <c r="B13" s="20"/>
      <c r="C13" s="21"/>
      <c r="D13" s="27" t="s">
        <v>24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22</v>
      </c>
      <c r="AL13" s="21"/>
      <c r="AM13" s="21"/>
      <c r="AN13" s="25" t="s">
        <v>1</v>
      </c>
      <c r="AO13" s="21"/>
      <c r="AP13" s="21"/>
      <c r="AQ13" s="21"/>
      <c r="AR13" s="19"/>
      <c r="BS13" s="16" t="s">
        <v>6</v>
      </c>
    </row>
    <row r="14" spans="1:74" ht="12.75">
      <c r="B14" s="20"/>
      <c r="C14" s="21"/>
      <c r="D14" s="21"/>
      <c r="E14" s="25" t="s">
        <v>18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23</v>
      </c>
      <c r="AL14" s="21"/>
      <c r="AM14" s="21"/>
      <c r="AN14" s="25" t="s">
        <v>1</v>
      </c>
      <c r="AO14" s="21"/>
      <c r="AP14" s="21"/>
      <c r="AQ14" s="21"/>
      <c r="AR14" s="1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S15" s="16" t="s">
        <v>4</v>
      </c>
    </row>
    <row r="16" spans="1:74" s="1" customFormat="1" ht="12" customHeight="1">
      <c r="B16" s="20"/>
      <c r="C16" s="21"/>
      <c r="D16" s="27" t="s">
        <v>25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22</v>
      </c>
      <c r="AL16" s="21"/>
      <c r="AM16" s="21"/>
      <c r="AN16" s="25" t="s">
        <v>1</v>
      </c>
      <c r="AO16" s="21"/>
      <c r="AP16" s="21"/>
      <c r="AQ16" s="21"/>
      <c r="AR16" s="19"/>
      <c r="BS16" s="16" t="s">
        <v>4</v>
      </c>
    </row>
    <row r="17" spans="1:71" s="1" customFormat="1" ht="18.399999999999999" customHeight="1">
      <c r="B17" s="20"/>
      <c r="C17" s="21"/>
      <c r="D17" s="21"/>
      <c r="E17" s="25" t="s">
        <v>18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23</v>
      </c>
      <c r="AL17" s="21"/>
      <c r="AM17" s="21"/>
      <c r="AN17" s="25" t="s">
        <v>1</v>
      </c>
      <c r="AO17" s="21"/>
      <c r="AP17" s="21"/>
      <c r="AQ17" s="21"/>
      <c r="AR17" s="19"/>
      <c r="BS17" s="16" t="s">
        <v>26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S18" s="16" t="s">
        <v>6</v>
      </c>
    </row>
    <row r="19" spans="1:71" s="1" customFormat="1" ht="12" customHeight="1">
      <c r="B19" s="20"/>
      <c r="C19" s="21"/>
      <c r="D19" s="27" t="s">
        <v>27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22</v>
      </c>
      <c r="AL19" s="21"/>
      <c r="AM19" s="21"/>
      <c r="AN19" s="25" t="s">
        <v>1</v>
      </c>
      <c r="AO19" s="21"/>
      <c r="AP19" s="21"/>
      <c r="AQ19" s="21"/>
      <c r="AR19" s="19"/>
      <c r="BS19" s="16" t="s">
        <v>6</v>
      </c>
    </row>
    <row r="20" spans="1:71" s="1" customFormat="1" ht="18.399999999999999" customHeight="1">
      <c r="B20" s="20"/>
      <c r="C20" s="21"/>
      <c r="D20" s="21"/>
      <c r="E20" s="25" t="s">
        <v>18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23</v>
      </c>
      <c r="AL20" s="21"/>
      <c r="AM20" s="21"/>
      <c r="AN20" s="25" t="s">
        <v>1</v>
      </c>
      <c r="AO20" s="21"/>
      <c r="AP20" s="21"/>
      <c r="AQ20" s="21"/>
      <c r="AR20" s="19"/>
      <c r="BS20" s="16" t="s">
        <v>26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</row>
    <row r="22" spans="1:71" s="1" customFormat="1" ht="12" customHeight="1">
      <c r="B22" s="20"/>
      <c r="C22" s="21"/>
      <c r="D22" s="27" t="s">
        <v>28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</row>
    <row r="23" spans="1:71" s="1" customFormat="1" ht="16.5" customHeight="1">
      <c r="B23" s="20"/>
      <c r="C23" s="21"/>
      <c r="D23" s="21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21"/>
      <c r="AP23" s="21"/>
      <c r="AQ23" s="21"/>
      <c r="AR23" s="1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</row>
    <row r="25" spans="1:71" s="1" customFormat="1" ht="6.95" customHeight="1">
      <c r="B25" s="20"/>
      <c r="C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1"/>
      <c r="AQ25" s="21"/>
      <c r="AR25" s="19"/>
    </row>
    <row r="26" spans="1:71" s="1" customFormat="1" ht="14.45" customHeight="1">
      <c r="B26" s="20"/>
      <c r="C26" s="21"/>
      <c r="D26" s="30" t="s">
        <v>29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46">
        <f>ROUND(AG94,2)</f>
        <v>8628.26</v>
      </c>
      <c r="AL26" s="243"/>
      <c r="AM26" s="243"/>
      <c r="AN26" s="243"/>
      <c r="AO26" s="243"/>
      <c r="AP26" s="21"/>
      <c r="AQ26" s="21"/>
      <c r="AR26" s="19"/>
    </row>
    <row r="27" spans="1:71" s="1" customFormat="1" ht="14.45" customHeight="1">
      <c r="B27" s="20"/>
      <c r="C27" s="21"/>
      <c r="D27" s="30" t="s">
        <v>30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46">
        <f>ROUND(AG97, 2)</f>
        <v>0</v>
      </c>
      <c r="AL27" s="246"/>
      <c r="AM27" s="246"/>
      <c r="AN27" s="246"/>
      <c r="AO27" s="246"/>
      <c r="AP27" s="21"/>
      <c r="AQ27" s="21"/>
      <c r="AR27" s="19"/>
    </row>
    <row r="28" spans="1:71" s="2" customFormat="1" ht="6.95" customHeigh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31"/>
    </row>
    <row r="29" spans="1:71" s="2" customFormat="1" ht="25.9" customHeight="1">
      <c r="A29" s="31"/>
      <c r="B29" s="32"/>
      <c r="C29" s="33"/>
      <c r="D29" s="35" t="s">
        <v>31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47">
        <f>ROUND(AK26 + AK27, 2)</f>
        <v>8628.26</v>
      </c>
      <c r="AL29" s="248"/>
      <c r="AM29" s="248"/>
      <c r="AN29" s="248"/>
      <c r="AO29" s="248"/>
      <c r="AP29" s="33"/>
      <c r="AQ29" s="33"/>
      <c r="AR29" s="34"/>
      <c r="BE29" s="31"/>
    </row>
    <row r="30" spans="1:71" s="2" customFormat="1" ht="6.95" customHeight="1">
      <c r="A30" s="31"/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31"/>
    </row>
    <row r="31" spans="1:71" s="2" customFormat="1" ht="12.75">
      <c r="A31" s="31"/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249" t="s">
        <v>32</v>
      </c>
      <c r="M31" s="249"/>
      <c r="N31" s="249"/>
      <c r="O31" s="249"/>
      <c r="P31" s="249"/>
      <c r="Q31" s="33"/>
      <c r="R31" s="33"/>
      <c r="S31" s="33"/>
      <c r="T31" s="33"/>
      <c r="U31" s="33"/>
      <c r="V31" s="33"/>
      <c r="W31" s="249" t="s">
        <v>33</v>
      </c>
      <c r="X31" s="249"/>
      <c r="Y31" s="249"/>
      <c r="Z31" s="249"/>
      <c r="AA31" s="249"/>
      <c r="AB31" s="249"/>
      <c r="AC31" s="249"/>
      <c r="AD31" s="249"/>
      <c r="AE31" s="249"/>
      <c r="AF31" s="33"/>
      <c r="AG31" s="33"/>
      <c r="AH31" s="33"/>
      <c r="AI31" s="33"/>
      <c r="AJ31" s="33"/>
      <c r="AK31" s="249" t="s">
        <v>34</v>
      </c>
      <c r="AL31" s="249"/>
      <c r="AM31" s="249"/>
      <c r="AN31" s="249"/>
      <c r="AO31" s="249"/>
      <c r="AP31" s="33"/>
      <c r="AQ31" s="33"/>
      <c r="AR31" s="34"/>
      <c r="BE31" s="31"/>
    </row>
    <row r="32" spans="1:71" s="3" customFormat="1" ht="14.45" customHeight="1">
      <c r="B32" s="37"/>
      <c r="C32" s="38"/>
      <c r="D32" s="27" t="s">
        <v>35</v>
      </c>
      <c r="E32" s="38"/>
      <c r="F32" s="39" t="s">
        <v>36</v>
      </c>
      <c r="G32" s="38"/>
      <c r="H32" s="38"/>
      <c r="I32" s="38"/>
      <c r="J32" s="38"/>
      <c r="K32" s="38"/>
      <c r="L32" s="252">
        <v>0.2</v>
      </c>
      <c r="M32" s="251"/>
      <c r="N32" s="251"/>
      <c r="O32" s="251"/>
      <c r="P32" s="251"/>
      <c r="Q32" s="40"/>
      <c r="R32" s="40"/>
      <c r="S32" s="40"/>
      <c r="T32" s="40"/>
      <c r="U32" s="40"/>
      <c r="V32" s="40"/>
      <c r="W32" s="250">
        <f>ROUND(AZ94 + SUM(CD97), 2)</f>
        <v>0</v>
      </c>
      <c r="X32" s="251"/>
      <c r="Y32" s="251"/>
      <c r="Z32" s="251"/>
      <c r="AA32" s="251"/>
      <c r="AB32" s="251"/>
      <c r="AC32" s="251"/>
      <c r="AD32" s="251"/>
      <c r="AE32" s="251"/>
      <c r="AF32" s="40"/>
      <c r="AG32" s="40"/>
      <c r="AH32" s="40"/>
      <c r="AI32" s="40"/>
      <c r="AJ32" s="40"/>
      <c r="AK32" s="250">
        <f>ROUND(AV94 + SUM(BY97), 2)</f>
        <v>0</v>
      </c>
      <c r="AL32" s="251"/>
      <c r="AM32" s="251"/>
      <c r="AN32" s="251"/>
      <c r="AO32" s="251"/>
      <c r="AP32" s="40"/>
      <c r="AQ32" s="40"/>
      <c r="AR32" s="41"/>
      <c r="AS32" s="42"/>
      <c r="AT32" s="42"/>
      <c r="AU32" s="42"/>
      <c r="AV32" s="42"/>
      <c r="AW32" s="42"/>
      <c r="AX32" s="42"/>
      <c r="AY32" s="42"/>
      <c r="AZ32" s="42"/>
    </row>
    <row r="33" spans="1:57" s="3" customFormat="1" ht="14.45" customHeight="1">
      <c r="B33" s="37"/>
      <c r="C33" s="38"/>
      <c r="D33" s="38"/>
      <c r="E33" s="38"/>
      <c r="F33" s="39" t="s">
        <v>37</v>
      </c>
      <c r="G33" s="38"/>
      <c r="H33" s="38"/>
      <c r="I33" s="38"/>
      <c r="J33" s="38"/>
      <c r="K33" s="38"/>
      <c r="L33" s="255">
        <v>0.2</v>
      </c>
      <c r="M33" s="254"/>
      <c r="N33" s="254"/>
      <c r="O33" s="254"/>
      <c r="P33" s="254"/>
      <c r="Q33" s="38"/>
      <c r="R33" s="38"/>
      <c r="S33" s="38"/>
      <c r="T33" s="38"/>
      <c r="U33" s="38"/>
      <c r="V33" s="38"/>
      <c r="W33" s="253">
        <f>ROUND(BA94 + SUM(CE97), 2)</f>
        <v>8628.26</v>
      </c>
      <c r="X33" s="254"/>
      <c r="Y33" s="254"/>
      <c r="Z33" s="254"/>
      <c r="AA33" s="254"/>
      <c r="AB33" s="254"/>
      <c r="AC33" s="254"/>
      <c r="AD33" s="254"/>
      <c r="AE33" s="254"/>
      <c r="AF33" s="38"/>
      <c r="AG33" s="38"/>
      <c r="AH33" s="38"/>
      <c r="AI33" s="38"/>
      <c r="AJ33" s="38"/>
      <c r="AK33" s="253">
        <f>ROUND(AW94 + SUM(BZ97), 2)</f>
        <v>1725.65</v>
      </c>
      <c r="AL33" s="254"/>
      <c r="AM33" s="254"/>
      <c r="AN33" s="254"/>
      <c r="AO33" s="254"/>
      <c r="AP33" s="38"/>
      <c r="AQ33" s="38"/>
      <c r="AR33" s="43"/>
    </row>
    <row r="34" spans="1:57" s="3" customFormat="1" ht="14.45" hidden="1" customHeight="1">
      <c r="B34" s="37"/>
      <c r="C34" s="38"/>
      <c r="D34" s="38"/>
      <c r="E34" s="38"/>
      <c r="F34" s="27" t="s">
        <v>38</v>
      </c>
      <c r="G34" s="38"/>
      <c r="H34" s="38"/>
      <c r="I34" s="38"/>
      <c r="J34" s="38"/>
      <c r="K34" s="38"/>
      <c r="L34" s="255">
        <v>0.2</v>
      </c>
      <c r="M34" s="254"/>
      <c r="N34" s="254"/>
      <c r="O34" s="254"/>
      <c r="P34" s="254"/>
      <c r="Q34" s="38"/>
      <c r="R34" s="38"/>
      <c r="S34" s="38"/>
      <c r="T34" s="38"/>
      <c r="U34" s="38"/>
      <c r="V34" s="38"/>
      <c r="W34" s="253">
        <f>ROUND(BB94 + SUM(CF97), 2)</f>
        <v>0</v>
      </c>
      <c r="X34" s="254"/>
      <c r="Y34" s="254"/>
      <c r="Z34" s="254"/>
      <c r="AA34" s="254"/>
      <c r="AB34" s="254"/>
      <c r="AC34" s="254"/>
      <c r="AD34" s="254"/>
      <c r="AE34" s="254"/>
      <c r="AF34" s="38"/>
      <c r="AG34" s="38"/>
      <c r="AH34" s="38"/>
      <c r="AI34" s="38"/>
      <c r="AJ34" s="38"/>
      <c r="AK34" s="253">
        <v>0</v>
      </c>
      <c r="AL34" s="254"/>
      <c r="AM34" s="254"/>
      <c r="AN34" s="254"/>
      <c r="AO34" s="254"/>
      <c r="AP34" s="38"/>
      <c r="AQ34" s="38"/>
      <c r="AR34" s="43"/>
    </row>
    <row r="35" spans="1:57" s="3" customFormat="1" ht="14.45" hidden="1" customHeight="1">
      <c r="B35" s="37"/>
      <c r="C35" s="38"/>
      <c r="D35" s="38"/>
      <c r="E35" s="38"/>
      <c r="F35" s="27" t="s">
        <v>39</v>
      </c>
      <c r="G35" s="38"/>
      <c r="H35" s="38"/>
      <c r="I35" s="38"/>
      <c r="J35" s="38"/>
      <c r="K35" s="38"/>
      <c r="L35" s="255">
        <v>0.2</v>
      </c>
      <c r="M35" s="254"/>
      <c r="N35" s="254"/>
      <c r="O35" s="254"/>
      <c r="P35" s="254"/>
      <c r="Q35" s="38"/>
      <c r="R35" s="38"/>
      <c r="S35" s="38"/>
      <c r="T35" s="38"/>
      <c r="U35" s="38"/>
      <c r="V35" s="38"/>
      <c r="W35" s="253">
        <f>ROUND(BC94 + SUM(CG97), 2)</f>
        <v>0</v>
      </c>
      <c r="X35" s="254"/>
      <c r="Y35" s="254"/>
      <c r="Z35" s="254"/>
      <c r="AA35" s="254"/>
      <c r="AB35" s="254"/>
      <c r="AC35" s="254"/>
      <c r="AD35" s="254"/>
      <c r="AE35" s="254"/>
      <c r="AF35" s="38"/>
      <c r="AG35" s="38"/>
      <c r="AH35" s="38"/>
      <c r="AI35" s="38"/>
      <c r="AJ35" s="38"/>
      <c r="AK35" s="253">
        <v>0</v>
      </c>
      <c r="AL35" s="254"/>
      <c r="AM35" s="254"/>
      <c r="AN35" s="254"/>
      <c r="AO35" s="254"/>
      <c r="AP35" s="38"/>
      <c r="AQ35" s="38"/>
      <c r="AR35" s="43"/>
    </row>
    <row r="36" spans="1:57" s="3" customFormat="1" ht="14.45" hidden="1" customHeight="1">
      <c r="B36" s="37"/>
      <c r="C36" s="38"/>
      <c r="D36" s="38"/>
      <c r="E36" s="38"/>
      <c r="F36" s="39" t="s">
        <v>40</v>
      </c>
      <c r="G36" s="38"/>
      <c r="H36" s="38"/>
      <c r="I36" s="38"/>
      <c r="J36" s="38"/>
      <c r="K36" s="38"/>
      <c r="L36" s="252">
        <v>0</v>
      </c>
      <c r="M36" s="251"/>
      <c r="N36" s="251"/>
      <c r="O36" s="251"/>
      <c r="P36" s="251"/>
      <c r="Q36" s="40"/>
      <c r="R36" s="40"/>
      <c r="S36" s="40"/>
      <c r="T36" s="40"/>
      <c r="U36" s="40"/>
      <c r="V36" s="40"/>
      <c r="W36" s="250">
        <f>ROUND(BD94 + SUM(CH97), 2)</f>
        <v>0</v>
      </c>
      <c r="X36" s="251"/>
      <c r="Y36" s="251"/>
      <c r="Z36" s="251"/>
      <c r="AA36" s="251"/>
      <c r="AB36" s="251"/>
      <c r="AC36" s="251"/>
      <c r="AD36" s="251"/>
      <c r="AE36" s="251"/>
      <c r="AF36" s="40"/>
      <c r="AG36" s="40"/>
      <c r="AH36" s="40"/>
      <c r="AI36" s="40"/>
      <c r="AJ36" s="40"/>
      <c r="AK36" s="250">
        <v>0</v>
      </c>
      <c r="AL36" s="251"/>
      <c r="AM36" s="251"/>
      <c r="AN36" s="251"/>
      <c r="AO36" s="251"/>
      <c r="AP36" s="40"/>
      <c r="AQ36" s="40"/>
      <c r="AR36" s="41"/>
      <c r="AS36" s="42"/>
      <c r="AT36" s="42"/>
      <c r="AU36" s="42"/>
      <c r="AV36" s="42"/>
      <c r="AW36" s="42"/>
      <c r="AX36" s="42"/>
      <c r="AY36" s="42"/>
      <c r="AZ36" s="42"/>
    </row>
    <row r="37" spans="1:57" s="2" customFormat="1" ht="6.9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1"/>
    </row>
    <row r="38" spans="1:57" s="2" customFormat="1" ht="25.9" customHeight="1">
      <c r="A38" s="31"/>
      <c r="B38" s="32"/>
      <c r="C38" s="44"/>
      <c r="D38" s="45" t="s">
        <v>41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42</v>
      </c>
      <c r="U38" s="46"/>
      <c r="V38" s="46"/>
      <c r="W38" s="46"/>
      <c r="X38" s="256" t="s">
        <v>43</v>
      </c>
      <c r="Y38" s="257"/>
      <c r="Z38" s="257"/>
      <c r="AA38" s="257"/>
      <c r="AB38" s="257"/>
      <c r="AC38" s="46"/>
      <c r="AD38" s="46"/>
      <c r="AE38" s="46"/>
      <c r="AF38" s="46"/>
      <c r="AG38" s="46"/>
      <c r="AH38" s="46"/>
      <c r="AI38" s="46"/>
      <c r="AJ38" s="46"/>
      <c r="AK38" s="258">
        <f>SUM(AK29:AK36)</f>
        <v>10353.91</v>
      </c>
      <c r="AL38" s="257"/>
      <c r="AM38" s="257"/>
      <c r="AN38" s="257"/>
      <c r="AO38" s="259"/>
      <c r="AP38" s="44"/>
      <c r="AQ38" s="44"/>
      <c r="AR38" s="34"/>
      <c r="BE38" s="31"/>
    </row>
    <row r="39" spans="1:57" s="2" customFormat="1" ht="6.95" customHeight="1">
      <c r="A39" s="31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1"/>
    </row>
    <row r="40" spans="1:57" s="2" customFormat="1" ht="14.45" customHeight="1">
      <c r="A40" s="31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1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8"/>
      <c r="C49" s="49"/>
      <c r="D49" s="50" t="s">
        <v>44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45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1"/>
      <c r="B60" s="32"/>
      <c r="C60" s="33"/>
      <c r="D60" s="53" t="s">
        <v>46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3" t="s">
        <v>47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3" t="s">
        <v>46</v>
      </c>
      <c r="AI60" s="36"/>
      <c r="AJ60" s="36"/>
      <c r="AK60" s="36"/>
      <c r="AL60" s="36"/>
      <c r="AM60" s="53" t="s">
        <v>47</v>
      </c>
      <c r="AN60" s="36"/>
      <c r="AO60" s="36"/>
      <c r="AP60" s="33"/>
      <c r="AQ60" s="33"/>
      <c r="AR60" s="34"/>
      <c r="BE60" s="31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1"/>
      <c r="B64" s="32"/>
      <c r="C64" s="33"/>
      <c r="D64" s="50" t="s">
        <v>48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49</v>
      </c>
      <c r="AI64" s="54"/>
      <c r="AJ64" s="54"/>
      <c r="AK64" s="54"/>
      <c r="AL64" s="54"/>
      <c r="AM64" s="54"/>
      <c r="AN64" s="54"/>
      <c r="AO64" s="54"/>
      <c r="AP64" s="33"/>
      <c r="AQ64" s="33"/>
      <c r="AR64" s="34"/>
      <c r="BE64" s="31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1"/>
      <c r="B75" s="32"/>
      <c r="C75" s="33"/>
      <c r="D75" s="53" t="s">
        <v>46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3" t="s">
        <v>47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3" t="s">
        <v>46</v>
      </c>
      <c r="AI75" s="36"/>
      <c r="AJ75" s="36"/>
      <c r="AK75" s="36"/>
      <c r="AL75" s="36"/>
      <c r="AM75" s="53" t="s">
        <v>47</v>
      </c>
      <c r="AN75" s="36"/>
      <c r="AO75" s="36"/>
      <c r="AP75" s="33"/>
      <c r="AQ75" s="33"/>
      <c r="AR75" s="34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1"/>
    </row>
    <row r="77" spans="1:57" s="2" customFormat="1" ht="6.95" customHeight="1">
      <c r="A77" s="3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4"/>
      <c r="BE77" s="31"/>
    </row>
    <row r="81" spans="1:91" s="2" customFormat="1" ht="6.95" customHeight="1">
      <c r="A81" s="31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4"/>
      <c r="BE81" s="31"/>
    </row>
    <row r="82" spans="1:91" s="2" customFormat="1" ht="24.95" customHeight="1">
      <c r="A82" s="31"/>
      <c r="B82" s="32"/>
      <c r="C82" s="22" t="s">
        <v>50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1"/>
    </row>
    <row r="84" spans="1:91" s="4" customFormat="1" ht="12" customHeight="1">
      <c r="B84" s="59"/>
      <c r="C84" s="27" t="s">
        <v>11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371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13</v>
      </c>
      <c r="D85" s="64"/>
      <c r="E85" s="64"/>
      <c r="F85" s="64"/>
      <c r="G85" s="64"/>
      <c r="H85" s="64"/>
      <c r="I85" s="64"/>
      <c r="J85" s="64"/>
      <c r="K85" s="64"/>
      <c r="L85" s="260" t="str">
        <f>K6</f>
        <v>Osadenie Prestavba tepelných zdrojov MPHB v Šamoríne s využitím kombinovanej výroby tepla a elektrickej energie</v>
      </c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  <c r="AF85" s="261"/>
      <c r="AG85" s="261"/>
      <c r="AH85" s="261"/>
      <c r="AI85" s="261"/>
      <c r="AJ85" s="261"/>
      <c r="AK85" s="261"/>
      <c r="AL85" s="261"/>
      <c r="AM85" s="261"/>
      <c r="AN85" s="261"/>
      <c r="AO85" s="261"/>
      <c r="AP85" s="64"/>
      <c r="AQ85" s="64"/>
      <c r="AR85" s="65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1"/>
    </row>
    <row r="87" spans="1:91" s="2" customFormat="1" ht="12" customHeight="1">
      <c r="A87" s="31"/>
      <c r="B87" s="32"/>
      <c r="C87" s="27" t="s">
        <v>17</v>
      </c>
      <c r="D87" s="33"/>
      <c r="E87" s="33"/>
      <c r="F87" s="33"/>
      <c r="G87" s="33"/>
      <c r="H87" s="33"/>
      <c r="I87" s="33"/>
      <c r="J87" s="33"/>
      <c r="K87" s="33"/>
      <c r="L87" s="66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19</v>
      </c>
      <c r="AJ87" s="33"/>
      <c r="AK87" s="33"/>
      <c r="AL87" s="33"/>
      <c r="AM87" s="262" t="str">
        <f>IF(AN8= "","",AN8)</f>
        <v>8. 2. 2022</v>
      </c>
      <c r="AN87" s="262"/>
      <c r="AO87" s="33"/>
      <c r="AP87" s="33"/>
      <c r="AQ87" s="33"/>
      <c r="AR87" s="34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1"/>
    </row>
    <row r="89" spans="1:91" s="2" customFormat="1" ht="15.2" customHeight="1">
      <c r="A89" s="31"/>
      <c r="B89" s="32"/>
      <c r="C89" s="27" t="s">
        <v>21</v>
      </c>
      <c r="D89" s="33"/>
      <c r="E89" s="33"/>
      <c r="F89" s="33"/>
      <c r="G89" s="33"/>
      <c r="H89" s="33"/>
      <c r="I89" s="33"/>
      <c r="J89" s="33"/>
      <c r="K89" s="33"/>
      <c r="L89" s="60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25</v>
      </c>
      <c r="AJ89" s="33"/>
      <c r="AK89" s="33"/>
      <c r="AL89" s="33"/>
      <c r="AM89" s="263" t="str">
        <f>IF(E17="","",E17)</f>
        <v xml:space="preserve"> </v>
      </c>
      <c r="AN89" s="264"/>
      <c r="AO89" s="264"/>
      <c r="AP89" s="264"/>
      <c r="AQ89" s="33"/>
      <c r="AR89" s="34"/>
      <c r="AS89" s="265" t="s">
        <v>51</v>
      </c>
      <c r="AT89" s="26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1"/>
    </row>
    <row r="90" spans="1:91" s="2" customFormat="1" ht="15.2" customHeight="1">
      <c r="A90" s="31"/>
      <c r="B90" s="32"/>
      <c r="C90" s="27" t="s">
        <v>24</v>
      </c>
      <c r="D90" s="33"/>
      <c r="E90" s="33"/>
      <c r="F90" s="33"/>
      <c r="G90" s="33"/>
      <c r="H90" s="33"/>
      <c r="I90" s="33"/>
      <c r="J90" s="33"/>
      <c r="K90" s="33"/>
      <c r="L90" s="60" t="str">
        <f>IF(E14="","",E14)</f>
        <v xml:space="preserve"> 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27</v>
      </c>
      <c r="AJ90" s="33"/>
      <c r="AK90" s="33"/>
      <c r="AL90" s="33"/>
      <c r="AM90" s="263" t="str">
        <f>IF(E20="","",E20)</f>
        <v xml:space="preserve"> </v>
      </c>
      <c r="AN90" s="264"/>
      <c r="AO90" s="264"/>
      <c r="AP90" s="264"/>
      <c r="AQ90" s="33"/>
      <c r="AR90" s="34"/>
      <c r="AS90" s="267"/>
      <c r="AT90" s="26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69"/>
      <c r="AT91" s="27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1"/>
    </row>
    <row r="92" spans="1:91" s="2" customFormat="1" ht="29.25" customHeight="1">
      <c r="A92" s="31"/>
      <c r="B92" s="32"/>
      <c r="C92" s="271" t="s">
        <v>52</v>
      </c>
      <c r="D92" s="272"/>
      <c r="E92" s="272"/>
      <c r="F92" s="272"/>
      <c r="G92" s="272"/>
      <c r="H92" s="74"/>
      <c r="I92" s="273" t="s">
        <v>53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274" t="s">
        <v>54</v>
      </c>
      <c r="AH92" s="272"/>
      <c r="AI92" s="272"/>
      <c r="AJ92" s="272"/>
      <c r="AK92" s="272"/>
      <c r="AL92" s="272"/>
      <c r="AM92" s="272"/>
      <c r="AN92" s="273" t="s">
        <v>55</v>
      </c>
      <c r="AO92" s="272"/>
      <c r="AP92" s="275"/>
      <c r="AQ92" s="75" t="s">
        <v>56</v>
      </c>
      <c r="AR92" s="34"/>
      <c r="AS92" s="76" t="s">
        <v>57</v>
      </c>
      <c r="AT92" s="77" t="s">
        <v>58</v>
      </c>
      <c r="AU92" s="77" t="s">
        <v>59</v>
      </c>
      <c r="AV92" s="77" t="s">
        <v>60</v>
      </c>
      <c r="AW92" s="77" t="s">
        <v>61</v>
      </c>
      <c r="AX92" s="77" t="s">
        <v>62</v>
      </c>
      <c r="AY92" s="77" t="s">
        <v>63</v>
      </c>
      <c r="AZ92" s="77" t="s">
        <v>64</v>
      </c>
      <c r="BA92" s="77" t="s">
        <v>65</v>
      </c>
      <c r="BB92" s="77" t="s">
        <v>66</v>
      </c>
      <c r="BC92" s="77" t="s">
        <v>67</v>
      </c>
      <c r="BD92" s="78" t="s">
        <v>68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1"/>
    </row>
    <row r="94" spans="1:91" s="6" customFormat="1" ht="32.450000000000003" customHeight="1">
      <c r="B94" s="82"/>
      <c r="C94" s="83" t="s">
        <v>69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9">
        <f>ROUND(AG95,2)</f>
        <v>8628.26</v>
      </c>
      <c r="AH94" s="279"/>
      <c r="AI94" s="279"/>
      <c r="AJ94" s="279"/>
      <c r="AK94" s="279"/>
      <c r="AL94" s="279"/>
      <c r="AM94" s="279"/>
      <c r="AN94" s="280">
        <f>SUM(AG94,AT94)</f>
        <v>10353.91</v>
      </c>
      <c r="AO94" s="280"/>
      <c r="AP94" s="280"/>
      <c r="AQ94" s="86" t="s">
        <v>1</v>
      </c>
      <c r="AR94" s="87"/>
      <c r="AS94" s="88">
        <f>ROUND(AS95,2)</f>
        <v>0</v>
      </c>
      <c r="AT94" s="89">
        <f>ROUND(SUM(AV94:AW94),2)</f>
        <v>1725.65</v>
      </c>
      <c r="AU94" s="90">
        <f>ROUND(AU95,5)</f>
        <v>98.264150000000001</v>
      </c>
      <c r="AV94" s="89">
        <f>ROUND(AZ94*L32,2)</f>
        <v>0</v>
      </c>
      <c r="AW94" s="89">
        <f>ROUND(BA94*L33,2)</f>
        <v>1725.65</v>
      </c>
      <c r="AX94" s="89">
        <f>ROUND(BB94*L32,2)</f>
        <v>0</v>
      </c>
      <c r="AY94" s="89">
        <f>ROUND(BC94*L33,2)</f>
        <v>0</v>
      </c>
      <c r="AZ94" s="89">
        <f>ROUND(AZ95,2)</f>
        <v>0</v>
      </c>
      <c r="BA94" s="89">
        <f>ROUND(BA95,2)</f>
        <v>8628.26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70</v>
      </c>
      <c r="BT94" s="92" t="s">
        <v>71</v>
      </c>
      <c r="BU94" s="93" t="s">
        <v>72</v>
      </c>
      <c r="BV94" s="92" t="s">
        <v>73</v>
      </c>
      <c r="BW94" s="92" t="s">
        <v>5</v>
      </c>
      <c r="BX94" s="92" t="s">
        <v>74</v>
      </c>
      <c r="CL94" s="92" t="s">
        <v>1</v>
      </c>
    </row>
    <row r="95" spans="1:91" s="7" customFormat="1" ht="16.5" customHeight="1">
      <c r="A95" s="94" t="s">
        <v>75</v>
      </c>
      <c r="B95" s="95"/>
      <c r="C95" s="96"/>
      <c r="D95" s="278" t="s">
        <v>12</v>
      </c>
      <c r="E95" s="278"/>
      <c r="F95" s="278"/>
      <c r="G95" s="278"/>
      <c r="H95" s="278"/>
      <c r="I95" s="97"/>
      <c r="J95" s="278" t="s">
        <v>76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76">
        <f>'371 - SO 301-05 Plynové z...'!J32</f>
        <v>8628.26</v>
      </c>
      <c r="AH95" s="277"/>
      <c r="AI95" s="277"/>
      <c r="AJ95" s="277"/>
      <c r="AK95" s="277"/>
      <c r="AL95" s="277"/>
      <c r="AM95" s="277"/>
      <c r="AN95" s="276">
        <f>SUM(AG95,AT95)</f>
        <v>10353.91</v>
      </c>
      <c r="AO95" s="277"/>
      <c r="AP95" s="277"/>
      <c r="AQ95" s="98" t="s">
        <v>77</v>
      </c>
      <c r="AR95" s="99"/>
      <c r="AS95" s="100">
        <v>0</v>
      </c>
      <c r="AT95" s="101">
        <f>ROUND(SUM(AV95:AW95),2)</f>
        <v>1725.65</v>
      </c>
      <c r="AU95" s="102">
        <f>'371 - SO 301-05 Plynové z...'!P128</f>
        <v>98.264150000000015</v>
      </c>
      <c r="AV95" s="101">
        <f>'371 - SO 301-05 Plynové z...'!J35</f>
        <v>0</v>
      </c>
      <c r="AW95" s="101">
        <f>'371 - SO 301-05 Plynové z...'!J36</f>
        <v>1725.65</v>
      </c>
      <c r="AX95" s="101">
        <f>'371 - SO 301-05 Plynové z...'!J37</f>
        <v>0</v>
      </c>
      <c r="AY95" s="101">
        <f>'371 - SO 301-05 Plynové z...'!J38</f>
        <v>0</v>
      </c>
      <c r="AZ95" s="101">
        <f>'371 - SO 301-05 Plynové z...'!F35</f>
        <v>0</v>
      </c>
      <c r="BA95" s="101">
        <f>'371 - SO 301-05 Plynové z...'!F36</f>
        <v>8628.26</v>
      </c>
      <c r="BB95" s="101">
        <f>'371 - SO 301-05 Plynové z...'!F37</f>
        <v>0</v>
      </c>
      <c r="BC95" s="101">
        <f>'371 - SO 301-05 Plynové z...'!F38</f>
        <v>0</v>
      </c>
      <c r="BD95" s="103">
        <f>'371 - SO 301-05 Plynové z...'!F39</f>
        <v>0</v>
      </c>
      <c r="BT95" s="104" t="s">
        <v>78</v>
      </c>
      <c r="BV95" s="104" t="s">
        <v>73</v>
      </c>
      <c r="BW95" s="104" t="s">
        <v>79</v>
      </c>
      <c r="BX95" s="104" t="s">
        <v>5</v>
      </c>
      <c r="CL95" s="104" t="s">
        <v>1</v>
      </c>
      <c r="CM95" s="104" t="s">
        <v>71</v>
      </c>
    </row>
    <row r="96" spans="1:91" ht="11.25">
      <c r="B96" s="20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19"/>
    </row>
    <row r="97" spans="1:57" s="2" customFormat="1" ht="30" customHeight="1">
      <c r="A97" s="31"/>
      <c r="B97" s="32"/>
      <c r="C97" s="83" t="s">
        <v>80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280">
        <v>0</v>
      </c>
      <c r="AH97" s="280"/>
      <c r="AI97" s="280"/>
      <c r="AJ97" s="280"/>
      <c r="AK97" s="280"/>
      <c r="AL97" s="280"/>
      <c r="AM97" s="280"/>
      <c r="AN97" s="280">
        <v>0</v>
      </c>
      <c r="AO97" s="280"/>
      <c r="AP97" s="280"/>
      <c r="AQ97" s="105"/>
      <c r="AR97" s="34"/>
      <c r="AS97" s="76" t="s">
        <v>81</v>
      </c>
      <c r="AT97" s="77" t="s">
        <v>82</v>
      </c>
      <c r="AU97" s="77" t="s">
        <v>35</v>
      </c>
      <c r="AV97" s="78" t="s">
        <v>58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10.9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4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57" s="2" customFormat="1" ht="30" customHeight="1">
      <c r="A99" s="31"/>
      <c r="B99" s="32"/>
      <c r="C99" s="106" t="s">
        <v>83</v>
      </c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281">
        <f>ROUND(AG94 + AG97, 2)</f>
        <v>8628.26</v>
      </c>
      <c r="AH99" s="281"/>
      <c r="AI99" s="281"/>
      <c r="AJ99" s="281"/>
      <c r="AK99" s="281"/>
      <c r="AL99" s="281"/>
      <c r="AM99" s="281"/>
      <c r="AN99" s="281">
        <f>ROUND(AN94 + AN97, 2)</f>
        <v>10353.91</v>
      </c>
      <c r="AO99" s="281"/>
      <c r="AP99" s="281"/>
      <c r="AQ99" s="107"/>
      <c r="AR99" s="34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57" s="2" customFormat="1" ht="6.95" customHeight="1">
      <c r="A100" s="31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34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algorithmName="SHA-512" hashValue="NjdAdp604LcG+HcJ+5aTOYSRQ2AiiWMzWENgTdi/VKvmsaYBHsexMPd+EDa+guW6EN9XFrhDxIU/PtsixHRlPQ==" saltValue="8efl7rO6Z+HrHLr8tx0kmUTqj+TnCxuSLivmazS07hyzaaeAbiVFBN+egPiccnS8aebCJv9dJX1wUfZ4kITy7w==" spinCount="100000" sheet="1" objects="1" scenarios="1" formatColumns="0" formatRows="0"/>
  <mergeCells count="46">
    <mergeCell ref="AG97:AM97"/>
    <mergeCell ref="AN97:AP97"/>
    <mergeCell ref="AG99:AM99"/>
    <mergeCell ref="AN99:AP99"/>
    <mergeCell ref="AR2:BE2"/>
    <mergeCell ref="AN95:AP95"/>
    <mergeCell ref="AG95:AM95"/>
    <mergeCell ref="D95:H95"/>
    <mergeCell ref="J95:AF95"/>
    <mergeCell ref="AG94:AM94"/>
    <mergeCell ref="AN94:AP94"/>
    <mergeCell ref="AS89:AT91"/>
    <mergeCell ref="AM90:AP90"/>
    <mergeCell ref="C92:G92"/>
    <mergeCell ref="I92:AF92"/>
    <mergeCell ref="AG92:AM92"/>
    <mergeCell ref="AN92:AP92"/>
    <mergeCell ref="X38:AB38"/>
    <mergeCell ref="AK38:AO38"/>
    <mergeCell ref="L85:AO85"/>
    <mergeCell ref="AM87:AN87"/>
    <mergeCell ref="AM89:AP89"/>
    <mergeCell ref="W35:AE35"/>
    <mergeCell ref="AK35:AO35"/>
    <mergeCell ref="L35:P35"/>
    <mergeCell ref="W36:AE36"/>
    <mergeCell ref="AK36:AO36"/>
    <mergeCell ref="L36:P36"/>
    <mergeCell ref="W33:AE33"/>
    <mergeCell ref="AK33:AO33"/>
    <mergeCell ref="L33:P33"/>
    <mergeCell ref="W34:AE34"/>
    <mergeCell ref="AK34:AO34"/>
    <mergeCell ref="L34:P34"/>
    <mergeCell ref="AK29:AO29"/>
    <mergeCell ref="L31:P31"/>
    <mergeCell ref="W31:AE31"/>
    <mergeCell ref="AK31:AO31"/>
    <mergeCell ref="W32:AE32"/>
    <mergeCell ref="AK32:AO32"/>
    <mergeCell ref="L32:P32"/>
    <mergeCell ref="K5:AO5"/>
    <mergeCell ref="K6:AO6"/>
    <mergeCell ref="E23:AN23"/>
    <mergeCell ref="AK26:AO26"/>
    <mergeCell ref="AK27:AO27"/>
  </mergeCells>
  <hyperlinks>
    <hyperlink ref="A95" location="'371 - SO 301-05 Plynové z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1"/>
    </row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79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19"/>
      <c r="AT3" s="16" t="s">
        <v>71</v>
      </c>
    </row>
    <row r="4" spans="1:46" s="1" customFormat="1" ht="24.95" customHeight="1">
      <c r="B4" s="19"/>
      <c r="D4" s="111" t="s">
        <v>84</v>
      </c>
      <c r="L4" s="19"/>
      <c r="M4" s="112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3" t="s">
        <v>13</v>
      </c>
      <c r="L6" s="19"/>
    </row>
    <row r="7" spans="1:46" s="1" customFormat="1" ht="26.25" customHeight="1">
      <c r="B7" s="19"/>
      <c r="E7" s="283" t="str">
        <f>'Rekapitulácia stavby'!K6</f>
        <v>Osadenie Prestavba tepelných zdrojov MPHB v Šamoríne s využitím kombinovanej výroby tepla a elektrickej energie</v>
      </c>
      <c r="F7" s="284"/>
      <c r="G7" s="284"/>
      <c r="H7" s="284"/>
      <c r="L7" s="19"/>
    </row>
    <row r="8" spans="1:46" s="2" customFormat="1" ht="12" customHeight="1">
      <c r="A8" s="31"/>
      <c r="B8" s="34"/>
      <c r="C8" s="31"/>
      <c r="D8" s="113" t="s">
        <v>85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4"/>
      <c r="C9" s="31"/>
      <c r="D9" s="31"/>
      <c r="E9" s="285" t="s">
        <v>86</v>
      </c>
      <c r="F9" s="286"/>
      <c r="G9" s="286"/>
      <c r="H9" s="286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4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4"/>
      <c r="C11" s="31"/>
      <c r="D11" s="113" t="s">
        <v>15</v>
      </c>
      <c r="E11" s="31"/>
      <c r="F11" s="114" t="s">
        <v>1</v>
      </c>
      <c r="G11" s="31"/>
      <c r="H11" s="31"/>
      <c r="I11" s="113" t="s">
        <v>16</v>
      </c>
      <c r="J11" s="114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4"/>
      <c r="C12" s="31"/>
      <c r="D12" s="113" t="s">
        <v>17</v>
      </c>
      <c r="E12" s="31"/>
      <c r="F12" s="114" t="s">
        <v>18</v>
      </c>
      <c r="G12" s="31"/>
      <c r="H12" s="31"/>
      <c r="I12" s="113" t="s">
        <v>19</v>
      </c>
      <c r="J12" s="115" t="str">
        <f>'Rekapitulácia stavby'!AN8</f>
        <v>8. 2. 2022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4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4"/>
      <c r="C14" s="31"/>
      <c r="D14" s="113" t="s">
        <v>21</v>
      </c>
      <c r="E14" s="31"/>
      <c r="F14" s="31"/>
      <c r="G14" s="31"/>
      <c r="H14" s="31"/>
      <c r="I14" s="113" t="s">
        <v>22</v>
      </c>
      <c r="J14" s="114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4"/>
      <c r="C15" s="31"/>
      <c r="D15" s="31"/>
      <c r="E15" s="114" t="s">
        <v>18</v>
      </c>
      <c r="F15" s="31"/>
      <c r="G15" s="31"/>
      <c r="H15" s="31"/>
      <c r="I15" s="113" t="s">
        <v>23</v>
      </c>
      <c r="J15" s="114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4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4"/>
      <c r="C17" s="31"/>
      <c r="D17" s="113" t="s">
        <v>24</v>
      </c>
      <c r="E17" s="31"/>
      <c r="F17" s="31"/>
      <c r="G17" s="31"/>
      <c r="H17" s="31"/>
      <c r="I17" s="113" t="s">
        <v>22</v>
      </c>
      <c r="J17" s="114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4"/>
      <c r="C18" s="31"/>
      <c r="D18" s="31"/>
      <c r="E18" s="114" t="s">
        <v>18</v>
      </c>
      <c r="F18" s="31"/>
      <c r="G18" s="31"/>
      <c r="H18" s="31"/>
      <c r="I18" s="113" t="s">
        <v>23</v>
      </c>
      <c r="J18" s="114" t="s">
        <v>1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4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4"/>
      <c r="C20" s="31"/>
      <c r="D20" s="113" t="s">
        <v>25</v>
      </c>
      <c r="E20" s="31"/>
      <c r="F20" s="31"/>
      <c r="G20" s="31"/>
      <c r="H20" s="31"/>
      <c r="I20" s="113" t="s">
        <v>22</v>
      </c>
      <c r="J20" s="114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4"/>
      <c r="C21" s="31"/>
      <c r="D21" s="31"/>
      <c r="E21" s="114" t="s">
        <v>18</v>
      </c>
      <c r="F21" s="31"/>
      <c r="G21" s="31"/>
      <c r="H21" s="31"/>
      <c r="I21" s="113" t="s">
        <v>23</v>
      </c>
      <c r="J21" s="114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4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4"/>
      <c r="C23" s="31"/>
      <c r="D23" s="113" t="s">
        <v>27</v>
      </c>
      <c r="E23" s="31"/>
      <c r="F23" s="31"/>
      <c r="G23" s="31"/>
      <c r="H23" s="31"/>
      <c r="I23" s="113" t="s">
        <v>22</v>
      </c>
      <c r="J23" s="114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4"/>
      <c r="C24" s="31"/>
      <c r="D24" s="31"/>
      <c r="E24" s="114" t="s">
        <v>18</v>
      </c>
      <c r="F24" s="31"/>
      <c r="G24" s="31"/>
      <c r="H24" s="31"/>
      <c r="I24" s="113" t="s">
        <v>23</v>
      </c>
      <c r="J24" s="114" t="s">
        <v>1</v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4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4"/>
      <c r="C26" s="31"/>
      <c r="D26" s="113" t="s">
        <v>28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87" t="s">
        <v>1</v>
      </c>
      <c r="F27" s="287"/>
      <c r="G27" s="287"/>
      <c r="H27" s="28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4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4"/>
      <c r="C29" s="31"/>
      <c r="D29" s="119"/>
      <c r="E29" s="119"/>
      <c r="F29" s="119"/>
      <c r="G29" s="119"/>
      <c r="H29" s="119"/>
      <c r="I29" s="119"/>
      <c r="J29" s="119"/>
      <c r="K29" s="119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4"/>
      <c r="C30" s="31"/>
      <c r="D30" s="114" t="s">
        <v>87</v>
      </c>
      <c r="E30" s="31"/>
      <c r="F30" s="31"/>
      <c r="G30" s="31"/>
      <c r="H30" s="31"/>
      <c r="I30" s="31"/>
      <c r="J30" s="120">
        <f>J96</f>
        <v>8628.26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4"/>
      <c r="C31" s="31"/>
      <c r="D31" s="121" t="s">
        <v>88</v>
      </c>
      <c r="E31" s="31"/>
      <c r="F31" s="31"/>
      <c r="G31" s="31"/>
      <c r="H31" s="31"/>
      <c r="I31" s="31"/>
      <c r="J31" s="120">
        <f>J107</f>
        <v>0</v>
      </c>
      <c r="K31" s="31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4"/>
      <c r="C32" s="31"/>
      <c r="D32" s="122" t="s">
        <v>31</v>
      </c>
      <c r="E32" s="31"/>
      <c r="F32" s="31"/>
      <c r="G32" s="31"/>
      <c r="H32" s="31"/>
      <c r="I32" s="31"/>
      <c r="J32" s="123">
        <f>ROUND(J30 + J31, 2)</f>
        <v>8628.26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4"/>
      <c r="C33" s="31"/>
      <c r="D33" s="119"/>
      <c r="E33" s="119"/>
      <c r="F33" s="119"/>
      <c r="G33" s="119"/>
      <c r="H33" s="119"/>
      <c r="I33" s="119"/>
      <c r="J33" s="119"/>
      <c r="K33" s="119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4"/>
      <c r="C34" s="31"/>
      <c r="D34" s="31"/>
      <c r="E34" s="31"/>
      <c r="F34" s="124" t="s">
        <v>33</v>
      </c>
      <c r="G34" s="31"/>
      <c r="H34" s="31"/>
      <c r="I34" s="124" t="s">
        <v>32</v>
      </c>
      <c r="J34" s="124" t="s">
        <v>34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4"/>
      <c r="C35" s="31"/>
      <c r="D35" s="125" t="s">
        <v>35</v>
      </c>
      <c r="E35" s="126" t="s">
        <v>36</v>
      </c>
      <c r="F35" s="127">
        <f>ROUND((SUM(BE107:BE108) + SUM(BE128:BE166)),  2)</f>
        <v>0</v>
      </c>
      <c r="G35" s="128"/>
      <c r="H35" s="128"/>
      <c r="I35" s="129">
        <v>0.2</v>
      </c>
      <c r="J35" s="127">
        <f>ROUND(((SUM(BE107:BE108) + SUM(BE128:BE166))*I35),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4"/>
      <c r="C36" s="31"/>
      <c r="D36" s="31"/>
      <c r="E36" s="126" t="s">
        <v>37</v>
      </c>
      <c r="F36" s="130">
        <f>ROUND((SUM(BF107:BF108) + SUM(BF128:BF166)),  2)</f>
        <v>8628.26</v>
      </c>
      <c r="G36" s="31"/>
      <c r="H36" s="31"/>
      <c r="I36" s="131">
        <v>0.2</v>
      </c>
      <c r="J36" s="130">
        <f>ROUND(((SUM(BF107:BF108) + SUM(BF128:BF166))*I36),  2)</f>
        <v>1725.65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4"/>
      <c r="C37" s="31"/>
      <c r="D37" s="31"/>
      <c r="E37" s="113" t="s">
        <v>38</v>
      </c>
      <c r="F37" s="130">
        <f>ROUND((SUM(BG107:BG108) + SUM(BG128:BG166)),  2)</f>
        <v>0</v>
      </c>
      <c r="G37" s="31"/>
      <c r="H37" s="31"/>
      <c r="I37" s="131">
        <v>0.2</v>
      </c>
      <c r="J37" s="130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4"/>
      <c r="C38" s="31"/>
      <c r="D38" s="31"/>
      <c r="E38" s="113" t="s">
        <v>39</v>
      </c>
      <c r="F38" s="130">
        <f>ROUND((SUM(BH107:BH108) + SUM(BH128:BH166)),  2)</f>
        <v>0</v>
      </c>
      <c r="G38" s="31"/>
      <c r="H38" s="31"/>
      <c r="I38" s="131">
        <v>0.2</v>
      </c>
      <c r="J38" s="130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4"/>
      <c r="C39" s="31"/>
      <c r="D39" s="31"/>
      <c r="E39" s="126" t="s">
        <v>40</v>
      </c>
      <c r="F39" s="127">
        <f>ROUND((SUM(BI107:BI108) + SUM(BI128:BI166)),  2)</f>
        <v>0</v>
      </c>
      <c r="G39" s="128"/>
      <c r="H39" s="128"/>
      <c r="I39" s="129">
        <v>0</v>
      </c>
      <c r="J39" s="127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4"/>
      <c r="C41" s="132"/>
      <c r="D41" s="133" t="s">
        <v>41</v>
      </c>
      <c r="E41" s="134"/>
      <c r="F41" s="134"/>
      <c r="G41" s="135" t="s">
        <v>42</v>
      </c>
      <c r="H41" s="136" t="s">
        <v>43</v>
      </c>
      <c r="I41" s="134"/>
      <c r="J41" s="137">
        <f>SUM(J32:J39)</f>
        <v>10353.91</v>
      </c>
      <c r="K41" s="138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2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2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4"/>
      <c r="C61" s="31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4"/>
      <c r="C65" s="31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4"/>
      <c r="C76" s="31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2" t="s">
        <v>89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7" t="s">
        <v>13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88" t="str">
        <f>E7</f>
        <v>Osadenie Prestavba tepelných zdrojov MPHB v Šamoríne s využitím kombinovanej výroby tepla a elektrickej energie</v>
      </c>
      <c r="F85" s="289"/>
      <c r="G85" s="289"/>
      <c r="H85" s="289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7" t="s">
        <v>85</v>
      </c>
      <c r="D86" s="33"/>
      <c r="E86" s="33"/>
      <c r="F86" s="33"/>
      <c r="G86" s="33"/>
      <c r="H86" s="33"/>
      <c r="I86" s="33"/>
      <c r="J86" s="33"/>
      <c r="K86" s="33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60" t="str">
        <f>E9</f>
        <v>371 - SO 301-05 Plynové zariadenia kotolne</v>
      </c>
      <c r="F87" s="290"/>
      <c r="G87" s="290"/>
      <c r="H87" s="290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7" t="s">
        <v>17</v>
      </c>
      <c r="D89" s="33"/>
      <c r="E89" s="33"/>
      <c r="F89" s="25" t="str">
        <f>F12</f>
        <v xml:space="preserve"> </v>
      </c>
      <c r="G89" s="33"/>
      <c r="H89" s="33"/>
      <c r="I89" s="27" t="s">
        <v>19</v>
      </c>
      <c r="J89" s="67" t="str">
        <f>IF(J12="","",J12)</f>
        <v>8. 2. 2022</v>
      </c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7" t="s">
        <v>21</v>
      </c>
      <c r="D91" s="33"/>
      <c r="E91" s="33"/>
      <c r="F91" s="25" t="str">
        <f>E15</f>
        <v xml:space="preserve"> </v>
      </c>
      <c r="G91" s="33"/>
      <c r="H91" s="33"/>
      <c r="I91" s="27" t="s">
        <v>25</v>
      </c>
      <c r="J91" s="28" t="str">
        <f>E21</f>
        <v xml:space="preserve"> 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7" t="s">
        <v>24</v>
      </c>
      <c r="D92" s="33"/>
      <c r="E92" s="33"/>
      <c r="F92" s="25" t="str">
        <f>IF(E18="","",E18)</f>
        <v xml:space="preserve"> </v>
      </c>
      <c r="G92" s="33"/>
      <c r="H92" s="33"/>
      <c r="I92" s="27" t="s">
        <v>27</v>
      </c>
      <c r="J92" s="28" t="str">
        <f>E24</f>
        <v xml:space="preserve"> </v>
      </c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0" t="s">
        <v>90</v>
      </c>
      <c r="D94" s="107"/>
      <c r="E94" s="107"/>
      <c r="F94" s="107"/>
      <c r="G94" s="107"/>
      <c r="H94" s="107"/>
      <c r="I94" s="107"/>
      <c r="J94" s="151" t="s">
        <v>91</v>
      </c>
      <c r="K94" s="107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2" t="s">
        <v>92</v>
      </c>
      <c r="D96" s="33"/>
      <c r="E96" s="33"/>
      <c r="F96" s="33"/>
      <c r="G96" s="33"/>
      <c r="H96" s="33"/>
      <c r="I96" s="33"/>
      <c r="J96" s="85">
        <f>J128</f>
        <v>8628.26</v>
      </c>
      <c r="K96" s="33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93</v>
      </c>
    </row>
    <row r="97" spans="1:31" s="9" customFormat="1" ht="24.95" customHeight="1">
      <c r="B97" s="153"/>
      <c r="C97" s="154"/>
      <c r="D97" s="155" t="s">
        <v>94</v>
      </c>
      <c r="E97" s="156"/>
      <c r="F97" s="156"/>
      <c r="G97" s="156"/>
      <c r="H97" s="156"/>
      <c r="I97" s="156"/>
      <c r="J97" s="157">
        <f>J129</f>
        <v>6305.58</v>
      </c>
      <c r="K97" s="154"/>
      <c r="L97" s="158"/>
    </row>
    <row r="98" spans="1:31" s="10" customFormat="1" ht="19.899999999999999" customHeight="1">
      <c r="B98" s="159"/>
      <c r="C98" s="160"/>
      <c r="D98" s="161" t="s">
        <v>95</v>
      </c>
      <c r="E98" s="162"/>
      <c r="F98" s="162"/>
      <c r="G98" s="162"/>
      <c r="H98" s="162"/>
      <c r="I98" s="162"/>
      <c r="J98" s="163">
        <f>J130</f>
        <v>5981.73</v>
      </c>
      <c r="K98" s="160"/>
      <c r="L98" s="164"/>
    </row>
    <row r="99" spans="1:31" s="10" customFormat="1" ht="19.899999999999999" customHeight="1">
      <c r="B99" s="159"/>
      <c r="C99" s="160"/>
      <c r="D99" s="161" t="s">
        <v>96</v>
      </c>
      <c r="E99" s="162"/>
      <c r="F99" s="162"/>
      <c r="G99" s="162"/>
      <c r="H99" s="162"/>
      <c r="I99" s="162"/>
      <c r="J99" s="163">
        <f>J146</f>
        <v>323.84999999999997</v>
      </c>
      <c r="K99" s="160"/>
      <c r="L99" s="164"/>
    </row>
    <row r="100" spans="1:31" s="9" customFormat="1" ht="24.95" customHeight="1">
      <c r="B100" s="153"/>
      <c r="C100" s="154"/>
      <c r="D100" s="155" t="s">
        <v>97</v>
      </c>
      <c r="E100" s="156"/>
      <c r="F100" s="156"/>
      <c r="G100" s="156"/>
      <c r="H100" s="156"/>
      <c r="I100" s="156"/>
      <c r="J100" s="157">
        <f>J151</f>
        <v>767.68000000000006</v>
      </c>
      <c r="K100" s="154"/>
      <c r="L100" s="158"/>
    </row>
    <row r="101" spans="1:31" s="10" customFormat="1" ht="19.899999999999999" customHeight="1">
      <c r="B101" s="159"/>
      <c r="C101" s="160"/>
      <c r="D101" s="161" t="s">
        <v>98</v>
      </c>
      <c r="E101" s="162"/>
      <c r="F101" s="162"/>
      <c r="G101" s="162"/>
      <c r="H101" s="162"/>
      <c r="I101" s="162"/>
      <c r="J101" s="163">
        <f>J152</f>
        <v>767.68000000000006</v>
      </c>
      <c r="K101" s="160"/>
      <c r="L101" s="164"/>
    </row>
    <row r="102" spans="1:31" s="9" customFormat="1" ht="24.95" customHeight="1">
      <c r="B102" s="153"/>
      <c r="C102" s="154"/>
      <c r="D102" s="155" t="s">
        <v>99</v>
      </c>
      <c r="E102" s="156"/>
      <c r="F102" s="156"/>
      <c r="G102" s="156"/>
      <c r="H102" s="156"/>
      <c r="I102" s="156"/>
      <c r="J102" s="157">
        <f>J161</f>
        <v>125</v>
      </c>
      <c r="K102" s="154"/>
      <c r="L102" s="158"/>
    </row>
    <row r="103" spans="1:31" s="9" customFormat="1" ht="24.95" customHeight="1">
      <c r="B103" s="153"/>
      <c r="C103" s="154"/>
      <c r="D103" s="155" t="s">
        <v>100</v>
      </c>
      <c r="E103" s="156"/>
      <c r="F103" s="156"/>
      <c r="G103" s="156"/>
      <c r="H103" s="156"/>
      <c r="I103" s="156"/>
      <c r="J103" s="157">
        <f>J163</f>
        <v>1430</v>
      </c>
      <c r="K103" s="154"/>
      <c r="L103" s="158"/>
    </row>
    <row r="104" spans="1:31" s="10" customFormat="1" ht="19.899999999999999" customHeight="1">
      <c r="B104" s="159"/>
      <c r="C104" s="160"/>
      <c r="D104" s="161" t="s">
        <v>101</v>
      </c>
      <c r="E104" s="162"/>
      <c r="F104" s="162"/>
      <c r="G104" s="162"/>
      <c r="H104" s="162"/>
      <c r="I104" s="162"/>
      <c r="J104" s="163">
        <f>J164</f>
        <v>1430</v>
      </c>
      <c r="K104" s="160"/>
      <c r="L104" s="164"/>
    </row>
    <row r="105" spans="1:31" s="2" customFormat="1" ht="21.7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9.25" customHeight="1">
      <c r="A107" s="31"/>
      <c r="B107" s="32"/>
      <c r="C107" s="152" t="s">
        <v>102</v>
      </c>
      <c r="D107" s="33"/>
      <c r="E107" s="33"/>
      <c r="F107" s="33"/>
      <c r="G107" s="33"/>
      <c r="H107" s="33"/>
      <c r="I107" s="33"/>
      <c r="J107" s="165">
        <v>0</v>
      </c>
      <c r="K107" s="33"/>
      <c r="L107" s="52"/>
      <c r="N107" s="166" t="s">
        <v>35</v>
      </c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8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9.25" customHeight="1">
      <c r="A109" s="31"/>
      <c r="B109" s="32"/>
      <c r="C109" s="106" t="s">
        <v>83</v>
      </c>
      <c r="D109" s="107"/>
      <c r="E109" s="107"/>
      <c r="F109" s="107"/>
      <c r="G109" s="107"/>
      <c r="H109" s="107"/>
      <c r="I109" s="107"/>
      <c r="J109" s="108">
        <f>ROUND(J96+J107,2)</f>
        <v>8628.26</v>
      </c>
      <c r="K109" s="107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63" s="2" customFormat="1" ht="6.95" customHeight="1">
      <c r="A114" s="31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2" t="s">
        <v>103</v>
      </c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7" t="s">
        <v>13</v>
      </c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26.25" customHeight="1">
      <c r="A118" s="31"/>
      <c r="B118" s="32"/>
      <c r="C118" s="33"/>
      <c r="D118" s="33"/>
      <c r="E118" s="288" t="str">
        <f>E7</f>
        <v>Osadenie Prestavba tepelných zdrojov MPHB v Šamoríne s využitím kombinovanej výroby tepla a elektrickej energie</v>
      </c>
      <c r="F118" s="289"/>
      <c r="G118" s="289"/>
      <c r="H118" s="289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7" t="s">
        <v>85</v>
      </c>
      <c r="D119" s="33"/>
      <c r="E119" s="33"/>
      <c r="F119" s="33"/>
      <c r="G119" s="33"/>
      <c r="H119" s="33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3"/>
      <c r="D120" s="33"/>
      <c r="E120" s="260" t="str">
        <f>E9</f>
        <v>371 - SO 301-05 Plynové zariadenia kotolne</v>
      </c>
      <c r="F120" s="290"/>
      <c r="G120" s="290"/>
      <c r="H120" s="290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7" t="s">
        <v>17</v>
      </c>
      <c r="D122" s="33"/>
      <c r="E122" s="33"/>
      <c r="F122" s="25" t="str">
        <f>F12</f>
        <v xml:space="preserve"> </v>
      </c>
      <c r="G122" s="33"/>
      <c r="H122" s="33"/>
      <c r="I122" s="27" t="s">
        <v>19</v>
      </c>
      <c r="J122" s="67" t="str">
        <f>IF(J12="","",J12)</f>
        <v>8. 2. 2022</v>
      </c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7" t="s">
        <v>21</v>
      </c>
      <c r="D124" s="33"/>
      <c r="E124" s="33"/>
      <c r="F124" s="25" t="str">
        <f>E15</f>
        <v xml:space="preserve"> </v>
      </c>
      <c r="G124" s="33"/>
      <c r="H124" s="33"/>
      <c r="I124" s="27" t="s">
        <v>25</v>
      </c>
      <c r="J124" s="28" t="str">
        <f>E21</f>
        <v xml:space="preserve"> </v>
      </c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2" customHeight="1">
      <c r="A125" s="31"/>
      <c r="B125" s="32"/>
      <c r="C125" s="27" t="s">
        <v>24</v>
      </c>
      <c r="D125" s="33"/>
      <c r="E125" s="33"/>
      <c r="F125" s="25" t="str">
        <f>IF(E18="","",E18)</f>
        <v xml:space="preserve"> </v>
      </c>
      <c r="G125" s="33"/>
      <c r="H125" s="33"/>
      <c r="I125" s="27" t="s">
        <v>27</v>
      </c>
      <c r="J125" s="28" t="str">
        <f>E24</f>
        <v xml:space="preserve"> </v>
      </c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67"/>
      <c r="B127" s="168"/>
      <c r="C127" s="169" t="s">
        <v>104</v>
      </c>
      <c r="D127" s="170" t="s">
        <v>56</v>
      </c>
      <c r="E127" s="170" t="s">
        <v>52</v>
      </c>
      <c r="F127" s="170" t="s">
        <v>53</v>
      </c>
      <c r="G127" s="170" t="s">
        <v>105</v>
      </c>
      <c r="H127" s="170" t="s">
        <v>106</v>
      </c>
      <c r="I127" s="170" t="s">
        <v>107</v>
      </c>
      <c r="J127" s="171" t="s">
        <v>91</v>
      </c>
      <c r="K127" s="172" t="s">
        <v>108</v>
      </c>
      <c r="L127" s="173"/>
      <c r="M127" s="76" t="s">
        <v>1</v>
      </c>
      <c r="N127" s="77" t="s">
        <v>35</v>
      </c>
      <c r="O127" s="77" t="s">
        <v>109</v>
      </c>
      <c r="P127" s="77" t="s">
        <v>110</v>
      </c>
      <c r="Q127" s="77" t="s">
        <v>111</v>
      </c>
      <c r="R127" s="77" t="s">
        <v>112</v>
      </c>
      <c r="S127" s="77" t="s">
        <v>113</v>
      </c>
      <c r="T127" s="78" t="s">
        <v>114</v>
      </c>
      <c r="U127" s="167"/>
      <c r="V127" s="167"/>
      <c r="W127" s="167"/>
      <c r="X127" s="167"/>
      <c r="Y127" s="167"/>
      <c r="Z127" s="167"/>
      <c r="AA127" s="167"/>
      <c r="AB127" s="167"/>
      <c r="AC127" s="167"/>
      <c r="AD127" s="167"/>
      <c r="AE127" s="167"/>
    </row>
    <row r="128" spans="1:63" s="2" customFormat="1" ht="22.9" customHeight="1">
      <c r="A128" s="31"/>
      <c r="B128" s="32"/>
      <c r="C128" s="83" t="s">
        <v>87</v>
      </c>
      <c r="D128" s="33"/>
      <c r="E128" s="33"/>
      <c r="F128" s="33"/>
      <c r="G128" s="33"/>
      <c r="H128" s="33"/>
      <c r="I128" s="33"/>
      <c r="J128" s="174">
        <f>BK128</f>
        <v>8628.26</v>
      </c>
      <c r="K128" s="33"/>
      <c r="L128" s="34"/>
      <c r="M128" s="79"/>
      <c r="N128" s="175"/>
      <c r="O128" s="80"/>
      <c r="P128" s="176">
        <f>P129+P151+P161+P163</f>
        <v>98.264150000000015</v>
      </c>
      <c r="Q128" s="80"/>
      <c r="R128" s="176">
        <f>R129+R151+R161+R163</f>
        <v>0.52528000000000008</v>
      </c>
      <c r="S128" s="80"/>
      <c r="T128" s="177">
        <f>T129+T151+T161+T163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70</v>
      </c>
      <c r="AU128" s="16" t="s">
        <v>93</v>
      </c>
      <c r="BK128" s="178">
        <f>BK129+BK151+BK161+BK163</f>
        <v>8628.26</v>
      </c>
    </row>
    <row r="129" spans="1:65" s="12" customFormat="1" ht="25.9" customHeight="1">
      <c r="B129" s="179"/>
      <c r="C129" s="180"/>
      <c r="D129" s="181" t="s">
        <v>70</v>
      </c>
      <c r="E129" s="182" t="s">
        <v>115</v>
      </c>
      <c r="F129" s="182" t="s">
        <v>116</v>
      </c>
      <c r="G129" s="180"/>
      <c r="H129" s="180"/>
      <c r="I129" s="180"/>
      <c r="J129" s="183">
        <f>BK129</f>
        <v>6305.58</v>
      </c>
      <c r="K129" s="180"/>
      <c r="L129" s="184"/>
      <c r="M129" s="185"/>
      <c r="N129" s="186"/>
      <c r="O129" s="186"/>
      <c r="P129" s="187">
        <f>P130+P146</f>
        <v>65.174150000000012</v>
      </c>
      <c r="Q129" s="186"/>
      <c r="R129" s="187">
        <f>R130+R146</f>
        <v>0.51624000000000003</v>
      </c>
      <c r="S129" s="186"/>
      <c r="T129" s="188">
        <f>T130+T146</f>
        <v>0</v>
      </c>
      <c r="AR129" s="189" t="s">
        <v>117</v>
      </c>
      <c r="AT129" s="190" t="s">
        <v>70</v>
      </c>
      <c r="AU129" s="190" t="s">
        <v>71</v>
      </c>
      <c r="AY129" s="189" t="s">
        <v>118</v>
      </c>
      <c r="BK129" s="191">
        <f>BK130+BK146</f>
        <v>6305.58</v>
      </c>
    </row>
    <row r="130" spans="1:65" s="12" customFormat="1" ht="22.9" customHeight="1">
      <c r="B130" s="179"/>
      <c r="C130" s="180"/>
      <c r="D130" s="181" t="s">
        <v>70</v>
      </c>
      <c r="E130" s="192" t="s">
        <v>119</v>
      </c>
      <c r="F130" s="192" t="s">
        <v>120</v>
      </c>
      <c r="G130" s="180"/>
      <c r="H130" s="180"/>
      <c r="I130" s="180"/>
      <c r="J130" s="193">
        <f>BK130</f>
        <v>5981.73</v>
      </c>
      <c r="K130" s="180"/>
      <c r="L130" s="184"/>
      <c r="M130" s="185"/>
      <c r="N130" s="186"/>
      <c r="O130" s="186"/>
      <c r="P130" s="187">
        <f>SUM(P131:P145)</f>
        <v>53.434650000000012</v>
      </c>
      <c r="Q130" s="186"/>
      <c r="R130" s="187">
        <f>SUM(R131:R145)</f>
        <v>0.50809000000000004</v>
      </c>
      <c r="S130" s="186"/>
      <c r="T130" s="188">
        <f>SUM(T131:T145)</f>
        <v>0</v>
      </c>
      <c r="AR130" s="189" t="s">
        <v>117</v>
      </c>
      <c r="AT130" s="190" t="s">
        <v>70</v>
      </c>
      <c r="AU130" s="190" t="s">
        <v>78</v>
      </c>
      <c r="AY130" s="189" t="s">
        <v>118</v>
      </c>
      <c r="BK130" s="191">
        <f>SUM(BK131:BK145)</f>
        <v>5981.73</v>
      </c>
    </row>
    <row r="131" spans="1:65" s="2" customFormat="1" ht="24.2" customHeight="1">
      <c r="A131" s="31"/>
      <c r="B131" s="32"/>
      <c r="C131" s="194" t="s">
        <v>78</v>
      </c>
      <c r="D131" s="194" t="s">
        <v>121</v>
      </c>
      <c r="E131" s="195" t="s">
        <v>122</v>
      </c>
      <c r="F131" s="196" t="s">
        <v>123</v>
      </c>
      <c r="G131" s="197" t="s">
        <v>124</v>
      </c>
      <c r="H131" s="198">
        <v>35</v>
      </c>
      <c r="I131" s="199">
        <v>11.81</v>
      </c>
      <c r="J131" s="199">
        <f t="shared" ref="J131:J145" si="0">ROUND(I131*H131,2)</f>
        <v>413.35</v>
      </c>
      <c r="K131" s="200"/>
      <c r="L131" s="34"/>
      <c r="M131" s="201" t="s">
        <v>1</v>
      </c>
      <c r="N131" s="202" t="s">
        <v>37</v>
      </c>
      <c r="O131" s="203">
        <v>0.46179999999999999</v>
      </c>
      <c r="P131" s="203">
        <f t="shared" ref="P131:P145" si="1">O131*H131</f>
        <v>16.163</v>
      </c>
      <c r="Q131" s="203">
        <v>1.08E-3</v>
      </c>
      <c r="R131" s="203">
        <f t="shared" ref="R131:R145" si="2">Q131*H131</f>
        <v>3.78E-2</v>
      </c>
      <c r="S131" s="203">
        <v>0</v>
      </c>
      <c r="T131" s="204">
        <f t="shared" ref="T131:T145" si="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5" t="s">
        <v>125</v>
      </c>
      <c r="AT131" s="205" t="s">
        <v>121</v>
      </c>
      <c r="AU131" s="205" t="s">
        <v>117</v>
      </c>
      <c r="AY131" s="16" t="s">
        <v>118</v>
      </c>
      <c r="BE131" s="206">
        <f t="shared" ref="BE131:BE145" si="4">IF(N131="základná",J131,0)</f>
        <v>0</v>
      </c>
      <c r="BF131" s="206">
        <f t="shared" ref="BF131:BF145" si="5">IF(N131="znížená",J131,0)</f>
        <v>413.35</v>
      </c>
      <c r="BG131" s="206">
        <f t="shared" ref="BG131:BG145" si="6">IF(N131="zákl. prenesená",J131,0)</f>
        <v>0</v>
      </c>
      <c r="BH131" s="206">
        <f t="shared" ref="BH131:BH145" si="7">IF(N131="zníž. prenesená",J131,0)</f>
        <v>0</v>
      </c>
      <c r="BI131" s="206">
        <f t="shared" ref="BI131:BI145" si="8">IF(N131="nulová",J131,0)</f>
        <v>0</v>
      </c>
      <c r="BJ131" s="16" t="s">
        <v>117</v>
      </c>
      <c r="BK131" s="206">
        <f t="shared" ref="BK131:BK145" si="9">ROUND(I131*H131,2)</f>
        <v>413.35</v>
      </c>
      <c r="BL131" s="16" t="s">
        <v>125</v>
      </c>
      <c r="BM131" s="205" t="s">
        <v>126</v>
      </c>
    </row>
    <row r="132" spans="1:65" s="2" customFormat="1" ht="24.2" customHeight="1">
      <c r="A132" s="31"/>
      <c r="B132" s="32"/>
      <c r="C132" s="194" t="s">
        <v>117</v>
      </c>
      <c r="D132" s="194" t="s">
        <v>121</v>
      </c>
      <c r="E132" s="195" t="s">
        <v>127</v>
      </c>
      <c r="F132" s="196" t="s">
        <v>128</v>
      </c>
      <c r="G132" s="197" t="s">
        <v>124</v>
      </c>
      <c r="H132" s="198">
        <v>10</v>
      </c>
      <c r="I132" s="199">
        <v>12.59</v>
      </c>
      <c r="J132" s="199">
        <f t="shared" si="0"/>
        <v>125.9</v>
      </c>
      <c r="K132" s="200"/>
      <c r="L132" s="34"/>
      <c r="M132" s="201" t="s">
        <v>1</v>
      </c>
      <c r="N132" s="202" t="s">
        <v>37</v>
      </c>
      <c r="O132" s="203">
        <v>0.45494000000000001</v>
      </c>
      <c r="P132" s="203">
        <f t="shared" si="1"/>
        <v>4.5494000000000003</v>
      </c>
      <c r="Q132" s="203">
        <v>1.8500000000000001E-3</v>
      </c>
      <c r="R132" s="203">
        <f t="shared" si="2"/>
        <v>1.8500000000000003E-2</v>
      </c>
      <c r="S132" s="203">
        <v>0</v>
      </c>
      <c r="T132" s="204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5" t="s">
        <v>125</v>
      </c>
      <c r="AT132" s="205" t="s">
        <v>121</v>
      </c>
      <c r="AU132" s="205" t="s">
        <v>117</v>
      </c>
      <c r="AY132" s="16" t="s">
        <v>118</v>
      </c>
      <c r="BE132" s="206">
        <f t="shared" si="4"/>
        <v>0</v>
      </c>
      <c r="BF132" s="206">
        <f t="shared" si="5"/>
        <v>125.9</v>
      </c>
      <c r="BG132" s="206">
        <f t="shared" si="6"/>
        <v>0</v>
      </c>
      <c r="BH132" s="206">
        <f t="shared" si="7"/>
        <v>0</v>
      </c>
      <c r="BI132" s="206">
        <f t="shared" si="8"/>
        <v>0</v>
      </c>
      <c r="BJ132" s="16" t="s">
        <v>117</v>
      </c>
      <c r="BK132" s="206">
        <f t="shared" si="9"/>
        <v>125.9</v>
      </c>
      <c r="BL132" s="16" t="s">
        <v>125</v>
      </c>
      <c r="BM132" s="205" t="s">
        <v>129</v>
      </c>
    </row>
    <row r="133" spans="1:65" s="2" customFormat="1" ht="33" customHeight="1">
      <c r="A133" s="31"/>
      <c r="B133" s="32"/>
      <c r="C133" s="194" t="s">
        <v>130</v>
      </c>
      <c r="D133" s="194" t="s">
        <v>121</v>
      </c>
      <c r="E133" s="195" t="s">
        <v>131</v>
      </c>
      <c r="F133" s="196" t="s">
        <v>132</v>
      </c>
      <c r="G133" s="197" t="s">
        <v>124</v>
      </c>
      <c r="H133" s="198">
        <v>35</v>
      </c>
      <c r="I133" s="199">
        <v>20.54</v>
      </c>
      <c r="J133" s="199">
        <f t="shared" si="0"/>
        <v>718.9</v>
      </c>
      <c r="K133" s="200"/>
      <c r="L133" s="34"/>
      <c r="M133" s="201" t="s">
        <v>1</v>
      </c>
      <c r="N133" s="202" t="s">
        <v>37</v>
      </c>
      <c r="O133" s="203">
        <v>0.44583</v>
      </c>
      <c r="P133" s="203">
        <f t="shared" si="1"/>
        <v>15.604050000000001</v>
      </c>
      <c r="Q133" s="203">
        <v>4.81E-3</v>
      </c>
      <c r="R133" s="203">
        <f t="shared" si="2"/>
        <v>0.16835</v>
      </c>
      <c r="S133" s="203">
        <v>0</v>
      </c>
      <c r="T133" s="204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5" t="s">
        <v>125</v>
      </c>
      <c r="AT133" s="205" t="s">
        <v>121</v>
      </c>
      <c r="AU133" s="205" t="s">
        <v>117</v>
      </c>
      <c r="AY133" s="16" t="s">
        <v>118</v>
      </c>
      <c r="BE133" s="206">
        <f t="shared" si="4"/>
        <v>0</v>
      </c>
      <c r="BF133" s="206">
        <f t="shared" si="5"/>
        <v>718.9</v>
      </c>
      <c r="BG133" s="206">
        <f t="shared" si="6"/>
        <v>0</v>
      </c>
      <c r="BH133" s="206">
        <f t="shared" si="7"/>
        <v>0</v>
      </c>
      <c r="BI133" s="206">
        <f t="shared" si="8"/>
        <v>0</v>
      </c>
      <c r="BJ133" s="16" t="s">
        <v>117</v>
      </c>
      <c r="BK133" s="206">
        <f t="shared" si="9"/>
        <v>718.9</v>
      </c>
      <c r="BL133" s="16" t="s">
        <v>125</v>
      </c>
      <c r="BM133" s="205" t="s">
        <v>133</v>
      </c>
    </row>
    <row r="134" spans="1:65" s="2" customFormat="1" ht="33" customHeight="1">
      <c r="A134" s="31"/>
      <c r="B134" s="32"/>
      <c r="C134" s="194" t="s">
        <v>134</v>
      </c>
      <c r="D134" s="194" t="s">
        <v>121</v>
      </c>
      <c r="E134" s="195" t="s">
        <v>135</v>
      </c>
      <c r="F134" s="196" t="s">
        <v>136</v>
      </c>
      <c r="G134" s="197" t="s">
        <v>124</v>
      </c>
      <c r="H134" s="198">
        <v>5</v>
      </c>
      <c r="I134" s="199">
        <v>62.72</v>
      </c>
      <c r="J134" s="199">
        <f t="shared" si="0"/>
        <v>313.60000000000002</v>
      </c>
      <c r="K134" s="200"/>
      <c r="L134" s="34"/>
      <c r="M134" s="201" t="s">
        <v>1</v>
      </c>
      <c r="N134" s="202" t="s">
        <v>37</v>
      </c>
      <c r="O134" s="203">
        <v>0.87963000000000002</v>
      </c>
      <c r="P134" s="203">
        <f t="shared" si="1"/>
        <v>4.3981500000000002</v>
      </c>
      <c r="Q134" s="203">
        <v>2.0039999999999999E-2</v>
      </c>
      <c r="R134" s="203">
        <f t="shared" si="2"/>
        <v>0.1002</v>
      </c>
      <c r="S134" s="203">
        <v>0</v>
      </c>
      <c r="T134" s="204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5" t="s">
        <v>125</v>
      </c>
      <c r="AT134" s="205" t="s">
        <v>121</v>
      </c>
      <c r="AU134" s="205" t="s">
        <v>117</v>
      </c>
      <c r="AY134" s="16" t="s">
        <v>118</v>
      </c>
      <c r="BE134" s="206">
        <f t="shared" si="4"/>
        <v>0</v>
      </c>
      <c r="BF134" s="206">
        <f t="shared" si="5"/>
        <v>313.60000000000002</v>
      </c>
      <c r="BG134" s="206">
        <f t="shared" si="6"/>
        <v>0</v>
      </c>
      <c r="BH134" s="206">
        <f t="shared" si="7"/>
        <v>0</v>
      </c>
      <c r="BI134" s="206">
        <f t="shared" si="8"/>
        <v>0</v>
      </c>
      <c r="BJ134" s="16" t="s">
        <v>117</v>
      </c>
      <c r="BK134" s="206">
        <f t="shared" si="9"/>
        <v>313.60000000000002</v>
      </c>
      <c r="BL134" s="16" t="s">
        <v>125</v>
      </c>
      <c r="BM134" s="205" t="s">
        <v>137</v>
      </c>
    </row>
    <row r="135" spans="1:65" s="2" customFormat="1" ht="24.2" customHeight="1">
      <c r="A135" s="31"/>
      <c r="B135" s="32"/>
      <c r="C135" s="194" t="s">
        <v>138</v>
      </c>
      <c r="D135" s="194" t="s">
        <v>121</v>
      </c>
      <c r="E135" s="195" t="s">
        <v>139</v>
      </c>
      <c r="F135" s="196" t="s">
        <v>140</v>
      </c>
      <c r="G135" s="197" t="s">
        <v>141</v>
      </c>
      <c r="H135" s="198">
        <v>5</v>
      </c>
      <c r="I135" s="199">
        <v>26.39</v>
      </c>
      <c r="J135" s="199">
        <f t="shared" si="0"/>
        <v>131.94999999999999</v>
      </c>
      <c r="K135" s="200"/>
      <c r="L135" s="34"/>
      <c r="M135" s="201" t="s">
        <v>1</v>
      </c>
      <c r="N135" s="202" t="s">
        <v>37</v>
      </c>
      <c r="O135" s="203">
        <v>0.32</v>
      </c>
      <c r="P135" s="203">
        <f t="shared" si="1"/>
        <v>1.6</v>
      </c>
      <c r="Q135" s="203">
        <v>0</v>
      </c>
      <c r="R135" s="203">
        <f t="shared" si="2"/>
        <v>0</v>
      </c>
      <c r="S135" s="203">
        <v>0</v>
      </c>
      <c r="T135" s="204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5" t="s">
        <v>125</v>
      </c>
      <c r="AT135" s="205" t="s">
        <v>121</v>
      </c>
      <c r="AU135" s="205" t="s">
        <v>117</v>
      </c>
      <c r="AY135" s="16" t="s">
        <v>118</v>
      </c>
      <c r="BE135" s="206">
        <f t="shared" si="4"/>
        <v>0</v>
      </c>
      <c r="BF135" s="206">
        <f t="shared" si="5"/>
        <v>131.94999999999999</v>
      </c>
      <c r="BG135" s="206">
        <f t="shared" si="6"/>
        <v>0</v>
      </c>
      <c r="BH135" s="206">
        <f t="shared" si="7"/>
        <v>0</v>
      </c>
      <c r="BI135" s="206">
        <f t="shared" si="8"/>
        <v>0</v>
      </c>
      <c r="BJ135" s="16" t="s">
        <v>117</v>
      </c>
      <c r="BK135" s="206">
        <f t="shared" si="9"/>
        <v>131.94999999999999</v>
      </c>
      <c r="BL135" s="16" t="s">
        <v>125</v>
      </c>
      <c r="BM135" s="205" t="s">
        <v>142</v>
      </c>
    </row>
    <row r="136" spans="1:65" s="2" customFormat="1" ht="16.5" customHeight="1">
      <c r="A136" s="31"/>
      <c r="B136" s="32"/>
      <c r="C136" s="207" t="s">
        <v>143</v>
      </c>
      <c r="D136" s="207" t="s">
        <v>144</v>
      </c>
      <c r="E136" s="208" t="s">
        <v>145</v>
      </c>
      <c r="F136" s="209" t="s">
        <v>146</v>
      </c>
      <c r="G136" s="210" t="s">
        <v>141</v>
      </c>
      <c r="H136" s="211">
        <v>5</v>
      </c>
      <c r="I136" s="212">
        <v>193.2</v>
      </c>
      <c r="J136" s="212">
        <f t="shared" si="0"/>
        <v>966</v>
      </c>
      <c r="K136" s="213"/>
      <c r="L136" s="214"/>
      <c r="M136" s="215" t="s">
        <v>1</v>
      </c>
      <c r="N136" s="216" t="s">
        <v>37</v>
      </c>
      <c r="O136" s="203">
        <v>0</v>
      </c>
      <c r="P136" s="203">
        <f t="shared" si="1"/>
        <v>0</v>
      </c>
      <c r="Q136" s="203">
        <v>3.5E-4</v>
      </c>
      <c r="R136" s="203">
        <f t="shared" si="2"/>
        <v>1.75E-3</v>
      </c>
      <c r="S136" s="203">
        <v>0</v>
      </c>
      <c r="T136" s="204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5" t="s">
        <v>147</v>
      </c>
      <c r="AT136" s="205" t="s">
        <v>144</v>
      </c>
      <c r="AU136" s="205" t="s">
        <v>117</v>
      </c>
      <c r="AY136" s="16" t="s">
        <v>118</v>
      </c>
      <c r="BE136" s="206">
        <f t="shared" si="4"/>
        <v>0</v>
      </c>
      <c r="BF136" s="206">
        <f t="shared" si="5"/>
        <v>966</v>
      </c>
      <c r="BG136" s="206">
        <f t="shared" si="6"/>
        <v>0</v>
      </c>
      <c r="BH136" s="206">
        <f t="shared" si="7"/>
        <v>0</v>
      </c>
      <c r="BI136" s="206">
        <f t="shared" si="8"/>
        <v>0</v>
      </c>
      <c r="BJ136" s="16" t="s">
        <v>117</v>
      </c>
      <c r="BK136" s="206">
        <f t="shared" si="9"/>
        <v>966</v>
      </c>
      <c r="BL136" s="16" t="s">
        <v>125</v>
      </c>
      <c r="BM136" s="205" t="s">
        <v>148</v>
      </c>
    </row>
    <row r="137" spans="1:65" s="2" customFormat="1" ht="16.5" customHeight="1">
      <c r="A137" s="31"/>
      <c r="B137" s="32"/>
      <c r="C137" s="194" t="s">
        <v>149</v>
      </c>
      <c r="D137" s="194" t="s">
        <v>121</v>
      </c>
      <c r="E137" s="195" t="s">
        <v>150</v>
      </c>
      <c r="F137" s="196" t="s">
        <v>151</v>
      </c>
      <c r="G137" s="197" t="s">
        <v>141</v>
      </c>
      <c r="H137" s="198">
        <v>15</v>
      </c>
      <c r="I137" s="199">
        <v>3.89</v>
      </c>
      <c r="J137" s="199">
        <f t="shared" si="0"/>
        <v>58.35</v>
      </c>
      <c r="K137" s="200"/>
      <c r="L137" s="34"/>
      <c r="M137" s="201" t="s">
        <v>1</v>
      </c>
      <c r="N137" s="202" t="s">
        <v>37</v>
      </c>
      <c r="O137" s="203">
        <v>0.19211</v>
      </c>
      <c r="P137" s="203">
        <f t="shared" si="1"/>
        <v>2.88165</v>
      </c>
      <c r="Q137" s="203">
        <v>0</v>
      </c>
      <c r="R137" s="203">
        <f t="shared" si="2"/>
        <v>0</v>
      </c>
      <c r="S137" s="203">
        <v>0</v>
      </c>
      <c r="T137" s="204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5" t="s">
        <v>125</v>
      </c>
      <c r="AT137" s="205" t="s">
        <v>121</v>
      </c>
      <c r="AU137" s="205" t="s">
        <v>117</v>
      </c>
      <c r="AY137" s="16" t="s">
        <v>118</v>
      </c>
      <c r="BE137" s="206">
        <f t="shared" si="4"/>
        <v>0</v>
      </c>
      <c r="BF137" s="206">
        <f t="shared" si="5"/>
        <v>58.35</v>
      </c>
      <c r="BG137" s="206">
        <f t="shared" si="6"/>
        <v>0</v>
      </c>
      <c r="BH137" s="206">
        <f t="shared" si="7"/>
        <v>0</v>
      </c>
      <c r="BI137" s="206">
        <f t="shared" si="8"/>
        <v>0</v>
      </c>
      <c r="BJ137" s="16" t="s">
        <v>117</v>
      </c>
      <c r="BK137" s="206">
        <f t="shared" si="9"/>
        <v>58.35</v>
      </c>
      <c r="BL137" s="16" t="s">
        <v>125</v>
      </c>
      <c r="BM137" s="205" t="s">
        <v>152</v>
      </c>
    </row>
    <row r="138" spans="1:65" s="2" customFormat="1" ht="16.5" customHeight="1">
      <c r="A138" s="31"/>
      <c r="B138" s="32"/>
      <c r="C138" s="207" t="s">
        <v>153</v>
      </c>
      <c r="D138" s="207" t="s">
        <v>144</v>
      </c>
      <c r="E138" s="208" t="s">
        <v>154</v>
      </c>
      <c r="F138" s="209" t="s">
        <v>155</v>
      </c>
      <c r="G138" s="210" t="s">
        <v>141</v>
      </c>
      <c r="H138" s="211">
        <v>10</v>
      </c>
      <c r="I138" s="212">
        <v>8.51</v>
      </c>
      <c r="J138" s="212">
        <f t="shared" si="0"/>
        <v>85.1</v>
      </c>
      <c r="K138" s="213"/>
      <c r="L138" s="214"/>
      <c r="M138" s="215" t="s">
        <v>1</v>
      </c>
      <c r="N138" s="216" t="s">
        <v>37</v>
      </c>
      <c r="O138" s="203">
        <v>0</v>
      </c>
      <c r="P138" s="203">
        <f t="shared" si="1"/>
        <v>0</v>
      </c>
      <c r="Q138" s="203">
        <v>1.7000000000000001E-4</v>
      </c>
      <c r="R138" s="203">
        <f t="shared" si="2"/>
        <v>1.7000000000000001E-3</v>
      </c>
      <c r="S138" s="203">
        <v>0</v>
      </c>
      <c r="T138" s="204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5" t="s">
        <v>147</v>
      </c>
      <c r="AT138" s="205" t="s">
        <v>144</v>
      </c>
      <c r="AU138" s="205" t="s">
        <v>117</v>
      </c>
      <c r="AY138" s="16" t="s">
        <v>118</v>
      </c>
      <c r="BE138" s="206">
        <f t="shared" si="4"/>
        <v>0</v>
      </c>
      <c r="BF138" s="206">
        <f t="shared" si="5"/>
        <v>85.1</v>
      </c>
      <c r="BG138" s="206">
        <f t="shared" si="6"/>
        <v>0</v>
      </c>
      <c r="BH138" s="206">
        <f t="shared" si="7"/>
        <v>0</v>
      </c>
      <c r="BI138" s="206">
        <f t="shared" si="8"/>
        <v>0</v>
      </c>
      <c r="BJ138" s="16" t="s">
        <v>117</v>
      </c>
      <c r="BK138" s="206">
        <f t="shared" si="9"/>
        <v>85.1</v>
      </c>
      <c r="BL138" s="16" t="s">
        <v>125</v>
      </c>
      <c r="BM138" s="205" t="s">
        <v>156</v>
      </c>
    </row>
    <row r="139" spans="1:65" s="2" customFormat="1" ht="24.2" customHeight="1">
      <c r="A139" s="31"/>
      <c r="B139" s="32"/>
      <c r="C139" s="207" t="s">
        <v>157</v>
      </c>
      <c r="D139" s="207" t="s">
        <v>144</v>
      </c>
      <c r="E139" s="208" t="s">
        <v>158</v>
      </c>
      <c r="F139" s="209" t="s">
        <v>159</v>
      </c>
      <c r="G139" s="210" t="s">
        <v>141</v>
      </c>
      <c r="H139" s="211">
        <v>5</v>
      </c>
      <c r="I139" s="212">
        <v>13.85</v>
      </c>
      <c r="J139" s="212">
        <f t="shared" si="0"/>
        <v>69.25</v>
      </c>
      <c r="K139" s="213"/>
      <c r="L139" s="214"/>
      <c r="M139" s="215" t="s">
        <v>1</v>
      </c>
      <c r="N139" s="216" t="s">
        <v>37</v>
      </c>
      <c r="O139" s="203">
        <v>0</v>
      </c>
      <c r="P139" s="203">
        <f t="shared" si="1"/>
        <v>0</v>
      </c>
      <c r="Q139" s="203">
        <v>1.7000000000000001E-4</v>
      </c>
      <c r="R139" s="203">
        <f t="shared" si="2"/>
        <v>8.5000000000000006E-4</v>
      </c>
      <c r="S139" s="203">
        <v>0</v>
      </c>
      <c r="T139" s="204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5" t="s">
        <v>147</v>
      </c>
      <c r="AT139" s="205" t="s">
        <v>144</v>
      </c>
      <c r="AU139" s="205" t="s">
        <v>117</v>
      </c>
      <c r="AY139" s="16" t="s">
        <v>118</v>
      </c>
      <c r="BE139" s="206">
        <f t="shared" si="4"/>
        <v>0</v>
      </c>
      <c r="BF139" s="206">
        <f t="shared" si="5"/>
        <v>69.25</v>
      </c>
      <c r="BG139" s="206">
        <f t="shared" si="6"/>
        <v>0</v>
      </c>
      <c r="BH139" s="206">
        <f t="shared" si="7"/>
        <v>0</v>
      </c>
      <c r="BI139" s="206">
        <f t="shared" si="8"/>
        <v>0</v>
      </c>
      <c r="BJ139" s="16" t="s">
        <v>117</v>
      </c>
      <c r="BK139" s="206">
        <f t="shared" si="9"/>
        <v>69.25</v>
      </c>
      <c r="BL139" s="16" t="s">
        <v>125</v>
      </c>
      <c r="BM139" s="205" t="s">
        <v>160</v>
      </c>
    </row>
    <row r="140" spans="1:65" s="2" customFormat="1" ht="16.5" customHeight="1">
      <c r="A140" s="31"/>
      <c r="B140" s="32"/>
      <c r="C140" s="194" t="s">
        <v>161</v>
      </c>
      <c r="D140" s="194" t="s">
        <v>121</v>
      </c>
      <c r="E140" s="195" t="s">
        <v>162</v>
      </c>
      <c r="F140" s="196" t="s">
        <v>163</v>
      </c>
      <c r="G140" s="197" t="s">
        <v>141</v>
      </c>
      <c r="H140" s="198">
        <v>10</v>
      </c>
      <c r="I140" s="199">
        <v>8.27</v>
      </c>
      <c r="J140" s="199">
        <f t="shared" si="0"/>
        <v>82.7</v>
      </c>
      <c r="K140" s="200"/>
      <c r="L140" s="34"/>
      <c r="M140" s="201" t="s">
        <v>1</v>
      </c>
      <c r="N140" s="202" t="s">
        <v>37</v>
      </c>
      <c r="O140" s="203">
        <v>0.39863999999999999</v>
      </c>
      <c r="P140" s="203">
        <f t="shared" si="1"/>
        <v>3.9863999999999997</v>
      </c>
      <c r="Q140" s="203">
        <v>2.0000000000000002E-5</v>
      </c>
      <c r="R140" s="203">
        <f t="shared" si="2"/>
        <v>2.0000000000000001E-4</v>
      </c>
      <c r="S140" s="203">
        <v>0</v>
      </c>
      <c r="T140" s="204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5" t="s">
        <v>125</v>
      </c>
      <c r="AT140" s="205" t="s">
        <v>121</v>
      </c>
      <c r="AU140" s="205" t="s">
        <v>117</v>
      </c>
      <c r="AY140" s="16" t="s">
        <v>118</v>
      </c>
      <c r="BE140" s="206">
        <f t="shared" si="4"/>
        <v>0</v>
      </c>
      <c r="BF140" s="206">
        <f t="shared" si="5"/>
        <v>82.7</v>
      </c>
      <c r="BG140" s="206">
        <f t="shared" si="6"/>
        <v>0</v>
      </c>
      <c r="BH140" s="206">
        <f t="shared" si="7"/>
        <v>0</v>
      </c>
      <c r="BI140" s="206">
        <f t="shared" si="8"/>
        <v>0</v>
      </c>
      <c r="BJ140" s="16" t="s">
        <v>117</v>
      </c>
      <c r="BK140" s="206">
        <f t="shared" si="9"/>
        <v>82.7</v>
      </c>
      <c r="BL140" s="16" t="s">
        <v>125</v>
      </c>
      <c r="BM140" s="205" t="s">
        <v>164</v>
      </c>
    </row>
    <row r="141" spans="1:65" s="2" customFormat="1" ht="16.5" customHeight="1">
      <c r="A141" s="31"/>
      <c r="B141" s="32"/>
      <c r="C141" s="207" t="s">
        <v>165</v>
      </c>
      <c r="D141" s="207" t="s">
        <v>144</v>
      </c>
      <c r="E141" s="208" t="s">
        <v>166</v>
      </c>
      <c r="F141" s="209" t="s">
        <v>167</v>
      </c>
      <c r="G141" s="210" t="s">
        <v>141</v>
      </c>
      <c r="H141" s="211">
        <v>10</v>
      </c>
      <c r="I141" s="212">
        <v>89.8</v>
      </c>
      <c r="J141" s="212">
        <f t="shared" si="0"/>
        <v>898</v>
      </c>
      <c r="K141" s="213"/>
      <c r="L141" s="214"/>
      <c r="M141" s="215" t="s">
        <v>1</v>
      </c>
      <c r="N141" s="216" t="s">
        <v>37</v>
      </c>
      <c r="O141" s="203">
        <v>0</v>
      </c>
      <c r="P141" s="203">
        <f t="shared" si="1"/>
        <v>0</v>
      </c>
      <c r="Q141" s="203">
        <v>1E-3</v>
      </c>
      <c r="R141" s="203">
        <f t="shared" si="2"/>
        <v>0.01</v>
      </c>
      <c r="S141" s="203">
        <v>0</v>
      </c>
      <c r="T141" s="204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5" t="s">
        <v>147</v>
      </c>
      <c r="AT141" s="205" t="s">
        <v>144</v>
      </c>
      <c r="AU141" s="205" t="s">
        <v>117</v>
      </c>
      <c r="AY141" s="16" t="s">
        <v>118</v>
      </c>
      <c r="BE141" s="206">
        <f t="shared" si="4"/>
        <v>0</v>
      </c>
      <c r="BF141" s="206">
        <f t="shared" si="5"/>
        <v>898</v>
      </c>
      <c r="BG141" s="206">
        <f t="shared" si="6"/>
        <v>0</v>
      </c>
      <c r="BH141" s="206">
        <f t="shared" si="7"/>
        <v>0</v>
      </c>
      <c r="BI141" s="206">
        <f t="shared" si="8"/>
        <v>0</v>
      </c>
      <c r="BJ141" s="16" t="s">
        <v>117</v>
      </c>
      <c r="BK141" s="206">
        <f t="shared" si="9"/>
        <v>898</v>
      </c>
      <c r="BL141" s="16" t="s">
        <v>125</v>
      </c>
      <c r="BM141" s="205" t="s">
        <v>168</v>
      </c>
    </row>
    <row r="142" spans="1:65" s="2" customFormat="1" ht="24.2" customHeight="1">
      <c r="A142" s="31"/>
      <c r="B142" s="32"/>
      <c r="C142" s="194" t="s">
        <v>169</v>
      </c>
      <c r="D142" s="194" t="s">
        <v>121</v>
      </c>
      <c r="E142" s="195" t="s">
        <v>170</v>
      </c>
      <c r="F142" s="196" t="s">
        <v>171</v>
      </c>
      <c r="G142" s="197" t="s">
        <v>141</v>
      </c>
      <c r="H142" s="198">
        <v>5</v>
      </c>
      <c r="I142" s="199">
        <v>7.9</v>
      </c>
      <c r="J142" s="199">
        <f t="shared" si="0"/>
        <v>39.5</v>
      </c>
      <c r="K142" s="200"/>
      <c r="L142" s="34"/>
      <c r="M142" s="201" t="s">
        <v>1</v>
      </c>
      <c r="N142" s="202" t="s">
        <v>37</v>
      </c>
      <c r="O142" s="203">
        <v>0.4</v>
      </c>
      <c r="P142" s="203">
        <f t="shared" si="1"/>
        <v>2</v>
      </c>
      <c r="Q142" s="203">
        <v>0</v>
      </c>
      <c r="R142" s="203">
        <f t="shared" si="2"/>
        <v>0</v>
      </c>
      <c r="S142" s="203">
        <v>0</v>
      </c>
      <c r="T142" s="204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5" t="s">
        <v>125</v>
      </c>
      <c r="AT142" s="205" t="s">
        <v>121</v>
      </c>
      <c r="AU142" s="205" t="s">
        <v>117</v>
      </c>
      <c r="AY142" s="16" t="s">
        <v>118</v>
      </c>
      <c r="BE142" s="206">
        <f t="shared" si="4"/>
        <v>0</v>
      </c>
      <c r="BF142" s="206">
        <f t="shared" si="5"/>
        <v>39.5</v>
      </c>
      <c r="BG142" s="206">
        <f t="shared" si="6"/>
        <v>0</v>
      </c>
      <c r="BH142" s="206">
        <f t="shared" si="7"/>
        <v>0</v>
      </c>
      <c r="BI142" s="206">
        <f t="shared" si="8"/>
        <v>0</v>
      </c>
      <c r="BJ142" s="16" t="s">
        <v>117</v>
      </c>
      <c r="BK142" s="206">
        <f t="shared" si="9"/>
        <v>39.5</v>
      </c>
      <c r="BL142" s="16" t="s">
        <v>125</v>
      </c>
      <c r="BM142" s="205" t="s">
        <v>172</v>
      </c>
    </row>
    <row r="143" spans="1:65" s="2" customFormat="1" ht="16.5" customHeight="1">
      <c r="A143" s="31"/>
      <c r="B143" s="32"/>
      <c r="C143" s="207" t="s">
        <v>173</v>
      </c>
      <c r="D143" s="207" t="s">
        <v>144</v>
      </c>
      <c r="E143" s="208" t="s">
        <v>174</v>
      </c>
      <c r="F143" s="209" t="s">
        <v>175</v>
      </c>
      <c r="G143" s="210" t="s">
        <v>141</v>
      </c>
      <c r="H143" s="211">
        <v>5</v>
      </c>
      <c r="I143" s="212">
        <v>79.92</v>
      </c>
      <c r="J143" s="212">
        <f t="shared" si="0"/>
        <v>399.6</v>
      </c>
      <c r="K143" s="213"/>
      <c r="L143" s="214"/>
      <c r="M143" s="215" t="s">
        <v>1</v>
      </c>
      <c r="N143" s="216" t="s">
        <v>37</v>
      </c>
      <c r="O143" s="203">
        <v>0</v>
      </c>
      <c r="P143" s="203">
        <f t="shared" si="1"/>
        <v>0</v>
      </c>
      <c r="Q143" s="203">
        <v>3.1620000000000002E-2</v>
      </c>
      <c r="R143" s="203">
        <f t="shared" si="2"/>
        <v>0.15810000000000002</v>
      </c>
      <c r="S143" s="203">
        <v>0</v>
      </c>
      <c r="T143" s="204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5" t="s">
        <v>147</v>
      </c>
      <c r="AT143" s="205" t="s">
        <v>144</v>
      </c>
      <c r="AU143" s="205" t="s">
        <v>117</v>
      </c>
      <c r="AY143" s="16" t="s">
        <v>118</v>
      </c>
      <c r="BE143" s="206">
        <f t="shared" si="4"/>
        <v>0</v>
      </c>
      <c r="BF143" s="206">
        <f t="shared" si="5"/>
        <v>399.6</v>
      </c>
      <c r="BG143" s="206">
        <f t="shared" si="6"/>
        <v>0</v>
      </c>
      <c r="BH143" s="206">
        <f t="shared" si="7"/>
        <v>0</v>
      </c>
      <c r="BI143" s="206">
        <f t="shared" si="8"/>
        <v>0</v>
      </c>
      <c r="BJ143" s="16" t="s">
        <v>117</v>
      </c>
      <c r="BK143" s="206">
        <f t="shared" si="9"/>
        <v>399.6</v>
      </c>
      <c r="BL143" s="16" t="s">
        <v>125</v>
      </c>
      <c r="BM143" s="205" t="s">
        <v>176</v>
      </c>
    </row>
    <row r="144" spans="1:65" s="2" customFormat="1" ht="16.5" customHeight="1">
      <c r="A144" s="31"/>
      <c r="B144" s="32"/>
      <c r="C144" s="194" t="s">
        <v>177</v>
      </c>
      <c r="D144" s="194" t="s">
        <v>121</v>
      </c>
      <c r="E144" s="195" t="s">
        <v>178</v>
      </c>
      <c r="F144" s="196" t="s">
        <v>179</v>
      </c>
      <c r="G144" s="197" t="s">
        <v>180</v>
      </c>
      <c r="H144" s="198">
        <v>1</v>
      </c>
      <c r="I144" s="199">
        <v>1568</v>
      </c>
      <c r="J144" s="199">
        <f t="shared" si="0"/>
        <v>1568</v>
      </c>
      <c r="K144" s="200"/>
      <c r="L144" s="34"/>
      <c r="M144" s="201" t="s">
        <v>1</v>
      </c>
      <c r="N144" s="202" t="s">
        <v>37</v>
      </c>
      <c r="O144" s="203">
        <v>2.2519999999999998</v>
      </c>
      <c r="P144" s="203">
        <f t="shared" si="1"/>
        <v>2.2519999999999998</v>
      </c>
      <c r="Q144" s="203">
        <v>1.064E-2</v>
      </c>
      <c r="R144" s="203">
        <f t="shared" si="2"/>
        <v>1.064E-2</v>
      </c>
      <c r="S144" s="203">
        <v>0</v>
      </c>
      <c r="T144" s="204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5" t="s">
        <v>125</v>
      </c>
      <c r="AT144" s="205" t="s">
        <v>121</v>
      </c>
      <c r="AU144" s="205" t="s">
        <v>117</v>
      </c>
      <c r="AY144" s="16" t="s">
        <v>118</v>
      </c>
      <c r="BE144" s="206">
        <f t="shared" si="4"/>
        <v>0</v>
      </c>
      <c r="BF144" s="206">
        <f t="shared" si="5"/>
        <v>1568</v>
      </c>
      <c r="BG144" s="206">
        <f t="shared" si="6"/>
        <v>0</v>
      </c>
      <c r="BH144" s="206">
        <f t="shared" si="7"/>
        <v>0</v>
      </c>
      <c r="BI144" s="206">
        <f t="shared" si="8"/>
        <v>0</v>
      </c>
      <c r="BJ144" s="16" t="s">
        <v>117</v>
      </c>
      <c r="BK144" s="206">
        <f t="shared" si="9"/>
        <v>1568</v>
      </c>
      <c r="BL144" s="16" t="s">
        <v>125</v>
      </c>
      <c r="BM144" s="205" t="s">
        <v>181</v>
      </c>
    </row>
    <row r="145" spans="1:65" s="2" customFormat="1" ht="24.2" customHeight="1">
      <c r="A145" s="31"/>
      <c r="B145" s="32"/>
      <c r="C145" s="194" t="s">
        <v>182</v>
      </c>
      <c r="D145" s="194" t="s">
        <v>121</v>
      </c>
      <c r="E145" s="195" t="s">
        <v>183</v>
      </c>
      <c r="F145" s="196" t="s">
        <v>184</v>
      </c>
      <c r="G145" s="197" t="s">
        <v>185</v>
      </c>
      <c r="H145" s="198">
        <v>58.701999999999998</v>
      </c>
      <c r="I145" s="199">
        <v>1.9</v>
      </c>
      <c r="J145" s="199">
        <f t="shared" si="0"/>
        <v>111.53</v>
      </c>
      <c r="K145" s="200"/>
      <c r="L145" s="34"/>
      <c r="M145" s="201" t="s">
        <v>1</v>
      </c>
      <c r="N145" s="202" t="s">
        <v>37</v>
      </c>
      <c r="O145" s="203">
        <v>0</v>
      </c>
      <c r="P145" s="203">
        <f t="shared" si="1"/>
        <v>0</v>
      </c>
      <c r="Q145" s="203">
        <v>0</v>
      </c>
      <c r="R145" s="203">
        <f t="shared" si="2"/>
        <v>0</v>
      </c>
      <c r="S145" s="203">
        <v>0</v>
      </c>
      <c r="T145" s="204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5" t="s">
        <v>125</v>
      </c>
      <c r="AT145" s="205" t="s">
        <v>121</v>
      </c>
      <c r="AU145" s="205" t="s">
        <v>117</v>
      </c>
      <c r="AY145" s="16" t="s">
        <v>118</v>
      </c>
      <c r="BE145" s="206">
        <f t="shared" si="4"/>
        <v>0</v>
      </c>
      <c r="BF145" s="206">
        <f t="shared" si="5"/>
        <v>111.53</v>
      </c>
      <c r="BG145" s="206">
        <f t="shared" si="6"/>
        <v>0</v>
      </c>
      <c r="BH145" s="206">
        <f t="shared" si="7"/>
        <v>0</v>
      </c>
      <c r="BI145" s="206">
        <f t="shared" si="8"/>
        <v>0</v>
      </c>
      <c r="BJ145" s="16" t="s">
        <v>117</v>
      </c>
      <c r="BK145" s="206">
        <f t="shared" si="9"/>
        <v>111.53</v>
      </c>
      <c r="BL145" s="16" t="s">
        <v>125</v>
      </c>
      <c r="BM145" s="205" t="s">
        <v>186</v>
      </c>
    </row>
    <row r="146" spans="1:65" s="12" customFormat="1" ht="22.9" customHeight="1">
      <c r="B146" s="179"/>
      <c r="C146" s="180"/>
      <c r="D146" s="181" t="s">
        <v>70</v>
      </c>
      <c r="E146" s="192" t="s">
        <v>187</v>
      </c>
      <c r="F146" s="192" t="s">
        <v>188</v>
      </c>
      <c r="G146" s="180"/>
      <c r="H146" s="180"/>
      <c r="I146" s="180"/>
      <c r="J146" s="193">
        <f>BK146</f>
        <v>323.84999999999997</v>
      </c>
      <c r="K146" s="180"/>
      <c r="L146" s="184"/>
      <c r="M146" s="185"/>
      <c r="N146" s="186"/>
      <c r="O146" s="186"/>
      <c r="P146" s="187">
        <f>SUM(P147:P150)</f>
        <v>11.7395</v>
      </c>
      <c r="Q146" s="186"/>
      <c r="R146" s="187">
        <f>SUM(R147:R150)</f>
        <v>8.150000000000001E-3</v>
      </c>
      <c r="S146" s="186"/>
      <c r="T146" s="188">
        <f>SUM(T147:T150)</f>
        <v>0</v>
      </c>
      <c r="AR146" s="189" t="s">
        <v>117</v>
      </c>
      <c r="AT146" s="190" t="s">
        <v>70</v>
      </c>
      <c r="AU146" s="190" t="s">
        <v>78</v>
      </c>
      <c r="AY146" s="189" t="s">
        <v>118</v>
      </c>
      <c r="BK146" s="191">
        <f>SUM(BK147:BK150)</f>
        <v>323.84999999999997</v>
      </c>
    </row>
    <row r="147" spans="1:65" s="2" customFormat="1" ht="37.9" customHeight="1">
      <c r="A147" s="31"/>
      <c r="B147" s="32"/>
      <c r="C147" s="194" t="s">
        <v>125</v>
      </c>
      <c r="D147" s="194" t="s">
        <v>121</v>
      </c>
      <c r="E147" s="195" t="s">
        <v>189</v>
      </c>
      <c r="F147" s="196" t="s">
        <v>190</v>
      </c>
      <c r="G147" s="197" t="s">
        <v>124</v>
      </c>
      <c r="H147" s="198">
        <v>80</v>
      </c>
      <c r="I147" s="199">
        <v>3.68</v>
      </c>
      <c r="J147" s="199">
        <f>ROUND(I147*H147,2)</f>
        <v>294.39999999999998</v>
      </c>
      <c r="K147" s="200"/>
      <c r="L147" s="34"/>
      <c r="M147" s="201" t="s">
        <v>1</v>
      </c>
      <c r="N147" s="202" t="s">
        <v>37</v>
      </c>
      <c r="O147" s="203">
        <v>0.13516</v>
      </c>
      <c r="P147" s="203">
        <f>O147*H147</f>
        <v>10.812799999999999</v>
      </c>
      <c r="Q147" s="203">
        <v>9.0000000000000006E-5</v>
      </c>
      <c r="R147" s="203">
        <f>Q147*H147</f>
        <v>7.2000000000000007E-3</v>
      </c>
      <c r="S147" s="203">
        <v>0</v>
      </c>
      <c r="T147" s="204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5" t="s">
        <v>125</v>
      </c>
      <c r="AT147" s="205" t="s">
        <v>121</v>
      </c>
      <c r="AU147" s="205" t="s">
        <v>117</v>
      </c>
      <c r="AY147" s="16" t="s">
        <v>118</v>
      </c>
      <c r="BE147" s="206">
        <f>IF(N147="základná",J147,0)</f>
        <v>0</v>
      </c>
      <c r="BF147" s="206">
        <f>IF(N147="znížená",J147,0)</f>
        <v>294.39999999999998</v>
      </c>
      <c r="BG147" s="206">
        <f>IF(N147="zákl. prenesená",J147,0)</f>
        <v>0</v>
      </c>
      <c r="BH147" s="206">
        <f>IF(N147="zníž. prenesená",J147,0)</f>
        <v>0</v>
      </c>
      <c r="BI147" s="206">
        <f>IF(N147="nulová",J147,0)</f>
        <v>0</v>
      </c>
      <c r="BJ147" s="16" t="s">
        <v>117</v>
      </c>
      <c r="BK147" s="206">
        <f>ROUND(I147*H147,2)</f>
        <v>294.39999999999998</v>
      </c>
      <c r="BL147" s="16" t="s">
        <v>125</v>
      </c>
      <c r="BM147" s="205" t="s">
        <v>191</v>
      </c>
    </row>
    <row r="148" spans="1:65" s="13" customFormat="1" ht="11.25">
      <c r="B148" s="217"/>
      <c r="C148" s="218"/>
      <c r="D148" s="219" t="s">
        <v>192</v>
      </c>
      <c r="E148" s="220" t="s">
        <v>1</v>
      </c>
      <c r="F148" s="221" t="s">
        <v>193</v>
      </c>
      <c r="G148" s="218"/>
      <c r="H148" s="222">
        <v>80</v>
      </c>
      <c r="I148" s="218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192</v>
      </c>
      <c r="AU148" s="227" t="s">
        <v>117</v>
      </c>
      <c r="AV148" s="13" t="s">
        <v>117</v>
      </c>
      <c r="AW148" s="13" t="s">
        <v>26</v>
      </c>
      <c r="AX148" s="13" t="s">
        <v>71</v>
      </c>
      <c r="AY148" s="227" t="s">
        <v>118</v>
      </c>
    </row>
    <row r="149" spans="1:65" s="14" customFormat="1" ht="11.25">
      <c r="B149" s="228"/>
      <c r="C149" s="229"/>
      <c r="D149" s="219" t="s">
        <v>192</v>
      </c>
      <c r="E149" s="230" t="s">
        <v>1</v>
      </c>
      <c r="F149" s="231" t="s">
        <v>194</v>
      </c>
      <c r="G149" s="229"/>
      <c r="H149" s="232">
        <v>80</v>
      </c>
      <c r="I149" s="229"/>
      <c r="J149" s="229"/>
      <c r="K149" s="229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192</v>
      </c>
      <c r="AU149" s="237" t="s">
        <v>117</v>
      </c>
      <c r="AV149" s="14" t="s">
        <v>134</v>
      </c>
      <c r="AW149" s="14" t="s">
        <v>26</v>
      </c>
      <c r="AX149" s="14" t="s">
        <v>78</v>
      </c>
      <c r="AY149" s="237" t="s">
        <v>118</v>
      </c>
    </row>
    <row r="150" spans="1:65" s="2" customFormat="1" ht="37.9" customHeight="1">
      <c r="A150" s="31"/>
      <c r="B150" s="32"/>
      <c r="C150" s="194" t="s">
        <v>195</v>
      </c>
      <c r="D150" s="194" t="s">
        <v>121</v>
      </c>
      <c r="E150" s="195" t="s">
        <v>196</v>
      </c>
      <c r="F150" s="196" t="s">
        <v>197</v>
      </c>
      <c r="G150" s="197" t="s">
        <v>124</v>
      </c>
      <c r="H150" s="198">
        <v>5</v>
      </c>
      <c r="I150" s="199">
        <v>5.89</v>
      </c>
      <c r="J150" s="199">
        <f>ROUND(I150*H150,2)</f>
        <v>29.45</v>
      </c>
      <c r="K150" s="200"/>
      <c r="L150" s="34"/>
      <c r="M150" s="201" t="s">
        <v>1</v>
      </c>
      <c r="N150" s="202" t="s">
        <v>37</v>
      </c>
      <c r="O150" s="203">
        <v>0.18534</v>
      </c>
      <c r="P150" s="203">
        <f>O150*H150</f>
        <v>0.92670000000000008</v>
      </c>
      <c r="Q150" s="203">
        <v>1.9000000000000001E-4</v>
      </c>
      <c r="R150" s="203">
        <f>Q150*H150</f>
        <v>9.5000000000000011E-4</v>
      </c>
      <c r="S150" s="203">
        <v>0</v>
      </c>
      <c r="T150" s="204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5" t="s">
        <v>125</v>
      </c>
      <c r="AT150" s="205" t="s">
        <v>121</v>
      </c>
      <c r="AU150" s="205" t="s">
        <v>117</v>
      </c>
      <c r="AY150" s="16" t="s">
        <v>118</v>
      </c>
      <c r="BE150" s="206">
        <f>IF(N150="základná",J150,0)</f>
        <v>0</v>
      </c>
      <c r="BF150" s="206">
        <f>IF(N150="znížená",J150,0)</f>
        <v>29.45</v>
      </c>
      <c r="BG150" s="206">
        <f>IF(N150="zákl. prenesená",J150,0)</f>
        <v>0</v>
      </c>
      <c r="BH150" s="206">
        <f>IF(N150="zníž. prenesená",J150,0)</f>
        <v>0</v>
      </c>
      <c r="BI150" s="206">
        <f>IF(N150="nulová",J150,0)</f>
        <v>0</v>
      </c>
      <c r="BJ150" s="16" t="s">
        <v>117</v>
      </c>
      <c r="BK150" s="206">
        <f>ROUND(I150*H150,2)</f>
        <v>29.45</v>
      </c>
      <c r="BL150" s="16" t="s">
        <v>125</v>
      </c>
      <c r="BM150" s="205" t="s">
        <v>198</v>
      </c>
    </row>
    <row r="151" spans="1:65" s="12" customFormat="1" ht="25.9" customHeight="1">
      <c r="B151" s="179"/>
      <c r="C151" s="180"/>
      <c r="D151" s="181" t="s">
        <v>70</v>
      </c>
      <c r="E151" s="182" t="s">
        <v>144</v>
      </c>
      <c r="F151" s="182" t="s">
        <v>199</v>
      </c>
      <c r="G151" s="180"/>
      <c r="H151" s="180"/>
      <c r="I151" s="180"/>
      <c r="J151" s="183">
        <f>BK151</f>
        <v>767.68000000000006</v>
      </c>
      <c r="K151" s="180"/>
      <c r="L151" s="184"/>
      <c r="M151" s="185"/>
      <c r="N151" s="186"/>
      <c r="O151" s="186"/>
      <c r="P151" s="187">
        <f>P152</f>
        <v>27.64</v>
      </c>
      <c r="Q151" s="186"/>
      <c r="R151" s="187">
        <f>R152</f>
        <v>9.0399999999999994E-3</v>
      </c>
      <c r="S151" s="186"/>
      <c r="T151" s="188">
        <f>T152</f>
        <v>0</v>
      </c>
      <c r="AR151" s="189" t="s">
        <v>130</v>
      </c>
      <c r="AT151" s="190" t="s">
        <v>70</v>
      </c>
      <c r="AU151" s="190" t="s">
        <v>71</v>
      </c>
      <c r="AY151" s="189" t="s">
        <v>118</v>
      </c>
      <c r="BK151" s="191">
        <f>BK152</f>
        <v>767.68000000000006</v>
      </c>
    </row>
    <row r="152" spans="1:65" s="12" customFormat="1" ht="22.9" customHeight="1">
      <c r="B152" s="179"/>
      <c r="C152" s="180"/>
      <c r="D152" s="181" t="s">
        <v>70</v>
      </c>
      <c r="E152" s="192" t="s">
        <v>200</v>
      </c>
      <c r="F152" s="192" t="s">
        <v>201</v>
      </c>
      <c r="G152" s="180"/>
      <c r="H152" s="180"/>
      <c r="I152" s="180"/>
      <c r="J152" s="193">
        <f>BK152</f>
        <v>767.68000000000006</v>
      </c>
      <c r="K152" s="180"/>
      <c r="L152" s="184"/>
      <c r="M152" s="185"/>
      <c r="N152" s="186"/>
      <c r="O152" s="186"/>
      <c r="P152" s="187">
        <f>SUM(P153:P160)</f>
        <v>27.64</v>
      </c>
      <c r="Q152" s="186"/>
      <c r="R152" s="187">
        <f>SUM(R153:R160)</f>
        <v>9.0399999999999994E-3</v>
      </c>
      <c r="S152" s="186"/>
      <c r="T152" s="188">
        <f>SUM(T153:T160)</f>
        <v>0</v>
      </c>
      <c r="AR152" s="189" t="s">
        <v>130</v>
      </c>
      <c r="AT152" s="190" t="s">
        <v>70</v>
      </c>
      <c r="AU152" s="190" t="s">
        <v>78</v>
      </c>
      <c r="AY152" s="189" t="s">
        <v>118</v>
      </c>
      <c r="BK152" s="191">
        <f>SUM(BK153:BK160)</f>
        <v>767.68000000000006</v>
      </c>
    </row>
    <row r="153" spans="1:65" s="2" customFormat="1" ht="16.5" customHeight="1">
      <c r="A153" s="31"/>
      <c r="B153" s="32"/>
      <c r="C153" s="194" t="s">
        <v>202</v>
      </c>
      <c r="D153" s="194" t="s">
        <v>121</v>
      </c>
      <c r="E153" s="195" t="s">
        <v>203</v>
      </c>
      <c r="F153" s="196" t="s">
        <v>204</v>
      </c>
      <c r="G153" s="197" t="s">
        <v>141</v>
      </c>
      <c r="H153" s="198">
        <v>5</v>
      </c>
      <c r="I153" s="199">
        <v>18.68</v>
      </c>
      <c r="J153" s="199">
        <f>ROUND(I153*H153,2)</f>
        <v>93.4</v>
      </c>
      <c r="K153" s="200"/>
      <c r="L153" s="34"/>
      <c r="M153" s="201" t="s">
        <v>1</v>
      </c>
      <c r="N153" s="202" t="s">
        <v>37</v>
      </c>
      <c r="O153" s="203">
        <v>0.88500000000000001</v>
      </c>
      <c r="P153" s="203">
        <f>O153*H153</f>
        <v>4.4249999999999998</v>
      </c>
      <c r="Q153" s="203">
        <v>2.5999999999999998E-4</v>
      </c>
      <c r="R153" s="203">
        <f>Q153*H153</f>
        <v>1.2999999999999999E-3</v>
      </c>
      <c r="S153" s="203">
        <v>0</v>
      </c>
      <c r="T153" s="204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5" t="s">
        <v>205</v>
      </c>
      <c r="AT153" s="205" t="s">
        <v>121</v>
      </c>
      <c r="AU153" s="205" t="s">
        <v>117</v>
      </c>
      <c r="AY153" s="16" t="s">
        <v>118</v>
      </c>
      <c r="BE153" s="206">
        <f>IF(N153="základná",J153,0)</f>
        <v>0</v>
      </c>
      <c r="BF153" s="206">
        <f>IF(N153="znížená",J153,0)</f>
        <v>93.4</v>
      </c>
      <c r="BG153" s="206">
        <f>IF(N153="zákl. prenesená",J153,0)</f>
        <v>0</v>
      </c>
      <c r="BH153" s="206">
        <f>IF(N153="zníž. prenesená",J153,0)</f>
        <v>0</v>
      </c>
      <c r="BI153" s="206">
        <f>IF(N153="nulová",J153,0)</f>
        <v>0</v>
      </c>
      <c r="BJ153" s="16" t="s">
        <v>117</v>
      </c>
      <c r="BK153" s="206">
        <f>ROUND(I153*H153,2)</f>
        <v>93.4</v>
      </c>
      <c r="BL153" s="16" t="s">
        <v>205</v>
      </c>
      <c r="BM153" s="205" t="s">
        <v>206</v>
      </c>
    </row>
    <row r="154" spans="1:65" s="2" customFormat="1" ht="24.2" customHeight="1">
      <c r="A154" s="31"/>
      <c r="B154" s="32"/>
      <c r="C154" s="207" t="s">
        <v>207</v>
      </c>
      <c r="D154" s="207" t="s">
        <v>144</v>
      </c>
      <c r="E154" s="208" t="s">
        <v>208</v>
      </c>
      <c r="F154" s="209" t="s">
        <v>209</v>
      </c>
      <c r="G154" s="210" t="s">
        <v>124</v>
      </c>
      <c r="H154" s="211">
        <v>2</v>
      </c>
      <c r="I154" s="212">
        <v>7.19</v>
      </c>
      <c r="J154" s="212">
        <f>ROUND(I154*H154,2)</f>
        <v>14.38</v>
      </c>
      <c r="K154" s="213"/>
      <c r="L154" s="214"/>
      <c r="M154" s="215" t="s">
        <v>1</v>
      </c>
      <c r="N154" s="216" t="s">
        <v>37</v>
      </c>
      <c r="O154" s="203">
        <v>0</v>
      </c>
      <c r="P154" s="203">
        <f>O154*H154</f>
        <v>0</v>
      </c>
      <c r="Q154" s="203">
        <v>3.8700000000000002E-3</v>
      </c>
      <c r="R154" s="203">
        <f>Q154*H154</f>
        <v>7.7400000000000004E-3</v>
      </c>
      <c r="S154" s="203">
        <v>0</v>
      </c>
      <c r="T154" s="204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5" t="s">
        <v>210</v>
      </c>
      <c r="AT154" s="205" t="s">
        <v>144</v>
      </c>
      <c r="AU154" s="205" t="s">
        <v>117</v>
      </c>
      <c r="AY154" s="16" t="s">
        <v>118</v>
      </c>
      <c r="BE154" s="206">
        <f>IF(N154="základná",J154,0)</f>
        <v>0</v>
      </c>
      <c r="BF154" s="206">
        <f>IF(N154="znížená",J154,0)</f>
        <v>14.38</v>
      </c>
      <c r="BG154" s="206">
        <f>IF(N154="zákl. prenesená",J154,0)</f>
        <v>0</v>
      </c>
      <c r="BH154" s="206">
        <f>IF(N154="zníž. prenesená",J154,0)</f>
        <v>0</v>
      </c>
      <c r="BI154" s="206">
        <f>IF(N154="nulová",J154,0)</f>
        <v>0</v>
      </c>
      <c r="BJ154" s="16" t="s">
        <v>117</v>
      </c>
      <c r="BK154" s="206">
        <f>ROUND(I154*H154,2)</f>
        <v>14.38</v>
      </c>
      <c r="BL154" s="16" t="s">
        <v>210</v>
      </c>
      <c r="BM154" s="205" t="s">
        <v>211</v>
      </c>
    </row>
    <row r="155" spans="1:65" s="13" customFormat="1" ht="11.25">
      <c r="B155" s="217"/>
      <c r="C155" s="218"/>
      <c r="D155" s="219" t="s">
        <v>192</v>
      </c>
      <c r="E155" s="220" t="s">
        <v>1</v>
      </c>
      <c r="F155" s="221" t="s">
        <v>212</v>
      </c>
      <c r="G155" s="218"/>
      <c r="H155" s="222">
        <v>2</v>
      </c>
      <c r="I155" s="218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192</v>
      </c>
      <c r="AU155" s="227" t="s">
        <v>117</v>
      </c>
      <c r="AV155" s="13" t="s">
        <v>117</v>
      </c>
      <c r="AW155" s="13" t="s">
        <v>26</v>
      </c>
      <c r="AX155" s="13" t="s">
        <v>71</v>
      </c>
      <c r="AY155" s="227" t="s">
        <v>118</v>
      </c>
    </row>
    <row r="156" spans="1:65" s="14" customFormat="1" ht="11.25">
      <c r="B156" s="228"/>
      <c r="C156" s="229"/>
      <c r="D156" s="219" t="s">
        <v>192</v>
      </c>
      <c r="E156" s="230" t="s">
        <v>1</v>
      </c>
      <c r="F156" s="231" t="s">
        <v>194</v>
      </c>
      <c r="G156" s="229"/>
      <c r="H156" s="232">
        <v>2</v>
      </c>
      <c r="I156" s="229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192</v>
      </c>
      <c r="AU156" s="237" t="s">
        <v>117</v>
      </c>
      <c r="AV156" s="14" t="s">
        <v>134</v>
      </c>
      <c r="AW156" s="14" t="s">
        <v>26</v>
      </c>
      <c r="AX156" s="14" t="s">
        <v>78</v>
      </c>
      <c r="AY156" s="237" t="s">
        <v>118</v>
      </c>
    </row>
    <row r="157" spans="1:65" s="2" customFormat="1" ht="16.5" customHeight="1">
      <c r="A157" s="31"/>
      <c r="B157" s="32"/>
      <c r="C157" s="194" t="s">
        <v>7</v>
      </c>
      <c r="D157" s="194" t="s">
        <v>121</v>
      </c>
      <c r="E157" s="195" t="s">
        <v>213</v>
      </c>
      <c r="F157" s="196" t="s">
        <v>214</v>
      </c>
      <c r="G157" s="197" t="s">
        <v>124</v>
      </c>
      <c r="H157" s="198">
        <v>35</v>
      </c>
      <c r="I157" s="199">
        <v>12.96</v>
      </c>
      <c r="J157" s="199">
        <f>ROUND(I157*H157,2)</f>
        <v>453.6</v>
      </c>
      <c r="K157" s="200"/>
      <c r="L157" s="34"/>
      <c r="M157" s="201" t="s">
        <v>1</v>
      </c>
      <c r="N157" s="202" t="s">
        <v>37</v>
      </c>
      <c r="O157" s="203">
        <v>0.41699999999999998</v>
      </c>
      <c r="P157" s="203">
        <f>O157*H157</f>
        <v>14.594999999999999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5" t="s">
        <v>205</v>
      </c>
      <c r="AT157" s="205" t="s">
        <v>121</v>
      </c>
      <c r="AU157" s="205" t="s">
        <v>117</v>
      </c>
      <c r="AY157" s="16" t="s">
        <v>118</v>
      </c>
      <c r="BE157" s="206">
        <f>IF(N157="základná",J157,0)</f>
        <v>0</v>
      </c>
      <c r="BF157" s="206">
        <f>IF(N157="znížená",J157,0)</f>
        <v>453.6</v>
      </c>
      <c r="BG157" s="206">
        <f>IF(N157="zákl. prenesená",J157,0)</f>
        <v>0</v>
      </c>
      <c r="BH157" s="206">
        <f>IF(N157="zníž. prenesená",J157,0)</f>
        <v>0</v>
      </c>
      <c r="BI157" s="206">
        <f>IF(N157="nulová",J157,0)</f>
        <v>0</v>
      </c>
      <c r="BJ157" s="16" t="s">
        <v>117</v>
      </c>
      <c r="BK157" s="206">
        <f>ROUND(I157*H157,2)</f>
        <v>453.6</v>
      </c>
      <c r="BL157" s="16" t="s">
        <v>205</v>
      </c>
      <c r="BM157" s="205" t="s">
        <v>215</v>
      </c>
    </row>
    <row r="158" spans="1:65" s="2" customFormat="1" ht="16.5" customHeight="1">
      <c r="A158" s="31"/>
      <c r="B158" s="32"/>
      <c r="C158" s="194" t="s">
        <v>216</v>
      </c>
      <c r="D158" s="194" t="s">
        <v>121</v>
      </c>
      <c r="E158" s="195" t="s">
        <v>217</v>
      </c>
      <c r="F158" s="196" t="s">
        <v>218</v>
      </c>
      <c r="G158" s="197" t="s">
        <v>124</v>
      </c>
      <c r="H158" s="198">
        <v>5</v>
      </c>
      <c r="I158" s="199">
        <v>19.72</v>
      </c>
      <c r="J158" s="199">
        <f>ROUND(I158*H158,2)</f>
        <v>98.6</v>
      </c>
      <c r="K158" s="200"/>
      <c r="L158" s="34"/>
      <c r="M158" s="201" t="s">
        <v>1</v>
      </c>
      <c r="N158" s="202" t="s">
        <v>37</v>
      </c>
      <c r="O158" s="203">
        <v>0.48699999999999999</v>
      </c>
      <c r="P158" s="203">
        <f>O158*H158</f>
        <v>2.4350000000000001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5" t="s">
        <v>205</v>
      </c>
      <c r="AT158" s="205" t="s">
        <v>121</v>
      </c>
      <c r="AU158" s="205" t="s">
        <v>117</v>
      </c>
      <c r="AY158" s="16" t="s">
        <v>118</v>
      </c>
      <c r="BE158" s="206">
        <f>IF(N158="základná",J158,0)</f>
        <v>0</v>
      </c>
      <c r="BF158" s="206">
        <f>IF(N158="znížená",J158,0)</f>
        <v>98.6</v>
      </c>
      <c r="BG158" s="206">
        <f>IF(N158="zákl. prenesená",J158,0)</f>
        <v>0</v>
      </c>
      <c r="BH158" s="206">
        <f>IF(N158="zníž. prenesená",J158,0)</f>
        <v>0</v>
      </c>
      <c r="BI158" s="206">
        <f>IF(N158="nulová",J158,0)</f>
        <v>0</v>
      </c>
      <c r="BJ158" s="16" t="s">
        <v>117</v>
      </c>
      <c r="BK158" s="206">
        <f>ROUND(I158*H158,2)</f>
        <v>98.6</v>
      </c>
      <c r="BL158" s="16" t="s">
        <v>205</v>
      </c>
      <c r="BM158" s="205" t="s">
        <v>219</v>
      </c>
    </row>
    <row r="159" spans="1:65" s="2" customFormat="1" ht="21.75" customHeight="1">
      <c r="A159" s="31"/>
      <c r="B159" s="32"/>
      <c r="C159" s="194" t="s">
        <v>220</v>
      </c>
      <c r="D159" s="194" t="s">
        <v>121</v>
      </c>
      <c r="E159" s="195" t="s">
        <v>221</v>
      </c>
      <c r="F159" s="196" t="s">
        <v>222</v>
      </c>
      <c r="G159" s="197" t="s">
        <v>124</v>
      </c>
      <c r="H159" s="198">
        <v>35</v>
      </c>
      <c r="I159" s="199">
        <v>2.66</v>
      </c>
      <c r="J159" s="199">
        <f>ROUND(I159*H159,2)</f>
        <v>93.1</v>
      </c>
      <c r="K159" s="200"/>
      <c r="L159" s="34"/>
      <c r="M159" s="201" t="s">
        <v>1</v>
      </c>
      <c r="N159" s="202" t="s">
        <v>37</v>
      </c>
      <c r="O159" s="203">
        <v>0.154</v>
      </c>
      <c r="P159" s="203">
        <f>O159*H159</f>
        <v>5.39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5" t="s">
        <v>205</v>
      </c>
      <c r="AT159" s="205" t="s">
        <v>121</v>
      </c>
      <c r="AU159" s="205" t="s">
        <v>117</v>
      </c>
      <c r="AY159" s="16" t="s">
        <v>118</v>
      </c>
      <c r="BE159" s="206">
        <f>IF(N159="základná",J159,0)</f>
        <v>0</v>
      </c>
      <c r="BF159" s="206">
        <f>IF(N159="znížená",J159,0)</f>
        <v>93.1</v>
      </c>
      <c r="BG159" s="206">
        <f>IF(N159="zákl. prenesená",J159,0)</f>
        <v>0</v>
      </c>
      <c r="BH159" s="206">
        <f>IF(N159="zníž. prenesená",J159,0)</f>
        <v>0</v>
      </c>
      <c r="BI159" s="206">
        <f>IF(N159="nulová",J159,0)</f>
        <v>0</v>
      </c>
      <c r="BJ159" s="16" t="s">
        <v>117</v>
      </c>
      <c r="BK159" s="206">
        <f>ROUND(I159*H159,2)</f>
        <v>93.1</v>
      </c>
      <c r="BL159" s="16" t="s">
        <v>205</v>
      </c>
      <c r="BM159" s="205" t="s">
        <v>223</v>
      </c>
    </row>
    <row r="160" spans="1:65" s="2" customFormat="1" ht="21.75" customHeight="1">
      <c r="A160" s="31"/>
      <c r="B160" s="32"/>
      <c r="C160" s="194" t="s">
        <v>224</v>
      </c>
      <c r="D160" s="194" t="s">
        <v>121</v>
      </c>
      <c r="E160" s="195" t="s">
        <v>225</v>
      </c>
      <c r="F160" s="196" t="s">
        <v>226</v>
      </c>
      <c r="G160" s="197" t="s">
        <v>124</v>
      </c>
      <c r="H160" s="198">
        <v>5</v>
      </c>
      <c r="I160" s="199">
        <v>2.92</v>
      </c>
      <c r="J160" s="199">
        <f>ROUND(I160*H160,2)</f>
        <v>14.6</v>
      </c>
      <c r="K160" s="200"/>
      <c r="L160" s="34"/>
      <c r="M160" s="201" t="s">
        <v>1</v>
      </c>
      <c r="N160" s="202" t="s">
        <v>37</v>
      </c>
      <c r="O160" s="203">
        <v>0.159</v>
      </c>
      <c r="P160" s="203">
        <f>O160*H160</f>
        <v>0.79500000000000004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5" t="s">
        <v>205</v>
      </c>
      <c r="AT160" s="205" t="s">
        <v>121</v>
      </c>
      <c r="AU160" s="205" t="s">
        <v>117</v>
      </c>
      <c r="AY160" s="16" t="s">
        <v>118</v>
      </c>
      <c r="BE160" s="206">
        <f>IF(N160="základná",J160,0)</f>
        <v>0</v>
      </c>
      <c r="BF160" s="206">
        <f>IF(N160="znížená",J160,0)</f>
        <v>14.6</v>
      </c>
      <c r="BG160" s="206">
        <f>IF(N160="zákl. prenesená",J160,0)</f>
        <v>0</v>
      </c>
      <c r="BH160" s="206">
        <f>IF(N160="zníž. prenesená",J160,0)</f>
        <v>0</v>
      </c>
      <c r="BI160" s="206">
        <f>IF(N160="nulová",J160,0)</f>
        <v>0</v>
      </c>
      <c r="BJ160" s="16" t="s">
        <v>117</v>
      </c>
      <c r="BK160" s="206">
        <f>ROUND(I160*H160,2)</f>
        <v>14.6</v>
      </c>
      <c r="BL160" s="16" t="s">
        <v>205</v>
      </c>
      <c r="BM160" s="205" t="s">
        <v>227</v>
      </c>
    </row>
    <row r="161" spans="1:65" s="12" customFormat="1" ht="25.9" customHeight="1">
      <c r="B161" s="179"/>
      <c r="C161" s="180"/>
      <c r="D161" s="181" t="s">
        <v>70</v>
      </c>
      <c r="E161" s="182" t="s">
        <v>228</v>
      </c>
      <c r="F161" s="182" t="s">
        <v>229</v>
      </c>
      <c r="G161" s="180"/>
      <c r="H161" s="180"/>
      <c r="I161" s="180"/>
      <c r="J161" s="183">
        <f>BK161</f>
        <v>125</v>
      </c>
      <c r="K161" s="180"/>
      <c r="L161" s="184"/>
      <c r="M161" s="185"/>
      <c r="N161" s="186"/>
      <c r="O161" s="186"/>
      <c r="P161" s="187">
        <f>P162</f>
        <v>5.45</v>
      </c>
      <c r="Q161" s="186"/>
      <c r="R161" s="187">
        <f>R162</f>
        <v>0</v>
      </c>
      <c r="S161" s="186"/>
      <c r="T161" s="188">
        <f>T162</f>
        <v>0</v>
      </c>
      <c r="AR161" s="189" t="s">
        <v>134</v>
      </c>
      <c r="AT161" s="190" t="s">
        <v>70</v>
      </c>
      <c r="AU161" s="190" t="s">
        <v>71</v>
      </c>
      <c r="AY161" s="189" t="s">
        <v>118</v>
      </c>
      <c r="BK161" s="191">
        <f>BK162</f>
        <v>125</v>
      </c>
    </row>
    <row r="162" spans="1:65" s="2" customFormat="1" ht="62.65" customHeight="1">
      <c r="A162" s="31"/>
      <c r="B162" s="32"/>
      <c r="C162" s="194" t="s">
        <v>230</v>
      </c>
      <c r="D162" s="194" t="s">
        <v>121</v>
      </c>
      <c r="E162" s="195" t="s">
        <v>231</v>
      </c>
      <c r="F162" s="196" t="s">
        <v>232</v>
      </c>
      <c r="G162" s="197" t="s">
        <v>233</v>
      </c>
      <c r="H162" s="198">
        <v>5</v>
      </c>
      <c r="I162" s="199">
        <v>25</v>
      </c>
      <c r="J162" s="199">
        <f>ROUND(I162*H162,2)</f>
        <v>125</v>
      </c>
      <c r="K162" s="200"/>
      <c r="L162" s="34"/>
      <c r="M162" s="201" t="s">
        <v>1</v>
      </c>
      <c r="N162" s="202" t="s">
        <v>37</v>
      </c>
      <c r="O162" s="203">
        <v>1.0900000000000001</v>
      </c>
      <c r="P162" s="203">
        <f>O162*H162</f>
        <v>5.45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5" t="s">
        <v>234</v>
      </c>
      <c r="AT162" s="205" t="s">
        <v>121</v>
      </c>
      <c r="AU162" s="205" t="s">
        <v>78</v>
      </c>
      <c r="AY162" s="16" t="s">
        <v>118</v>
      </c>
      <c r="BE162" s="206">
        <f>IF(N162="základná",J162,0)</f>
        <v>0</v>
      </c>
      <c r="BF162" s="206">
        <f>IF(N162="znížená",J162,0)</f>
        <v>125</v>
      </c>
      <c r="BG162" s="206">
        <f>IF(N162="zákl. prenesená",J162,0)</f>
        <v>0</v>
      </c>
      <c r="BH162" s="206">
        <f>IF(N162="zníž. prenesená",J162,0)</f>
        <v>0</v>
      </c>
      <c r="BI162" s="206">
        <f>IF(N162="nulová",J162,0)</f>
        <v>0</v>
      </c>
      <c r="BJ162" s="16" t="s">
        <v>117</v>
      </c>
      <c r="BK162" s="206">
        <f>ROUND(I162*H162,2)</f>
        <v>125</v>
      </c>
      <c r="BL162" s="16" t="s">
        <v>234</v>
      </c>
      <c r="BM162" s="205" t="s">
        <v>235</v>
      </c>
    </row>
    <row r="163" spans="1:65" s="12" customFormat="1" ht="25.9" customHeight="1">
      <c r="B163" s="179"/>
      <c r="C163" s="180"/>
      <c r="D163" s="181" t="s">
        <v>70</v>
      </c>
      <c r="E163" s="182" t="s">
        <v>236</v>
      </c>
      <c r="F163" s="182" t="s">
        <v>237</v>
      </c>
      <c r="G163" s="180"/>
      <c r="H163" s="180"/>
      <c r="I163" s="180"/>
      <c r="J163" s="183">
        <f>BK163</f>
        <v>1430</v>
      </c>
      <c r="K163" s="180"/>
      <c r="L163" s="184"/>
      <c r="M163" s="185"/>
      <c r="N163" s="186"/>
      <c r="O163" s="186"/>
      <c r="P163" s="187">
        <f>P164</f>
        <v>0</v>
      </c>
      <c r="Q163" s="186"/>
      <c r="R163" s="187">
        <f>R164</f>
        <v>0</v>
      </c>
      <c r="S163" s="186"/>
      <c r="T163" s="188">
        <f>T164</f>
        <v>0</v>
      </c>
      <c r="AR163" s="189" t="s">
        <v>134</v>
      </c>
      <c r="AT163" s="190" t="s">
        <v>70</v>
      </c>
      <c r="AU163" s="190" t="s">
        <v>71</v>
      </c>
      <c r="AY163" s="189" t="s">
        <v>118</v>
      </c>
      <c r="BK163" s="191">
        <f>BK164</f>
        <v>1430</v>
      </c>
    </row>
    <row r="164" spans="1:65" s="12" customFormat="1" ht="22.9" customHeight="1">
      <c r="B164" s="179"/>
      <c r="C164" s="180"/>
      <c r="D164" s="181" t="s">
        <v>70</v>
      </c>
      <c r="E164" s="192" t="s">
        <v>236</v>
      </c>
      <c r="F164" s="192" t="s">
        <v>237</v>
      </c>
      <c r="G164" s="180"/>
      <c r="H164" s="180"/>
      <c r="I164" s="180"/>
      <c r="J164" s="193">
        <f>BK164</f>
        <v>1430</v>
      </c>
      <c r="K164" s="180"/>
      <c r="L164" s="184"/>
      <c r="M164" s="185"/>
      <c r="N164" s="186"/>
      <c r="O164" s="186"/>
      <c r="P164" s="187">
        <f>SUM(P165:P166)</f>
        <v>0</v>
      </c>
      <c r="Q164" s="186"/>
      <c r="R164" s="187">
        <f>SUM(R165:R166)</f>
        <v>0</v>
      </c>
      <c r="S164" s="186"/>
      <c r="T164" s="188">
        <f>SUM(T165:T166)</f>
        <v>0</v>
      </c>
      <c r="AR164" s="189" t="s">
        <v>134</v>
      </c>
      <c r="AT164" s="190" t="s">
        <v>70</v>
      </c>
      <c r="AU164" s="190" t="s">
        <v>78</v>
      </c>
      <c r="AY164" s="189" t="s">
        <v>118</v>
      </c>
      <c r="BK164" s="191">
        <f>SUM(BK165:BK166)</f>
        <v>1430</v>
      </c>
    </row>
    <row r="165" spans="1:65" s="2" customFormat="1" ht="16.5" customHeight="1">
      <c r="A165" s="31"/>
      <c r="B165" s="32"/>
      <c r="C165" s="194" t="s">
        <v>238</v>
      </c>
      <c r="D165" s="194" t="s">
        <v>121</v>
      </c>
      <c r="E165" s="195" t="s">
        <v>239</v>
      </c>
      <c r="F165" s="196" t="s">
        <v>240</v>
      </c>
      <c r="G165" s="197" t="s">
        <v>241</v>
      </c>
      <c r="H165" s="198">
        <v>1</v>
      </c>
      <c r="I165" s="199">
        <v>980</v>
      </c>
      <c r="J165" s="199">
        <f>ROUND(I165*H165,2)</f>
        <v>980</v>
      </c>
      <c r="K165" s="200"/>
      <c r="L165" s="34"/>
      <c r="M165" s="201" t="s">
        <v>1</v>
      </c>
      <c r="N165" s="202" t="s">
        <v>37</v>
      </c>
      <c r="O165" s="203">
        <v>0</v>
      </c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5" t="s">
        <v>234</v>
      </c>
      <c r="AT165" s="205" t="s">
        <v>121</v>
      </c>
      <c r="AU165" s="205" t="s">
        <v>117</v>
      </c>
      <c r="AY165" s="16" t="s">
        <v>118</v>
      </c>
      <c r="BE165" s="206">
        <f>IF(N165="základná",J165,0)</f>
        <v>0</v>
      </c>
      <c r="BF165" s="206">
        <f>IF(N165="znížená",J165,0)</f>
        <v>980</v>
      </c>
      <c r="BG165" s="206">
        <f>IF(N165="zákl. prenesená",J165,0)</f>
        <v>0</v>
      </c>
      <c r="BH165" s="206">
        <f>IF(N165="zníž. prenesená",J165,0)</f>
        <v>0</v>
      </c>
      <c r="BI165" s="206">
        <f>IF(N165="nulová",J165,0)</f>
        <v>0</v>
      </c>
      <c r="BJ165" s="16" t="s">
        <v>117</v>
      </c>
      <c r="BK165" s="206">
        <f>ROUND(I165*H165,2)</f>
        <v>980</v>
      </c>
      <c r="BL165" s="16" t="s">
        <v>234</v>
      </c>
      <c r="BM165" s="205" t="s">
        <v>242</v>
      </c>
    </row>
    <row r="166" spans="1:65" s="2" customFormat="1" ht="16.5" customHeight="1">
      <c r="A166" s="31"/>
      <c r="B166" s="32"/>
      <c r="C166" s="194" t="s">
        <v>243</v>
      </c>
      <c r="D166" s="194" t="s">
        <v>121</v>
      </c>
      <c r="E166" s="195" t="s">
        <v>244</v>
      </c>
      <c r="F166" s="196" t="s">
        <v>245</v>
      </c>
      <c r="G166" s="197" t="s">
        <v>241</v>
      </c>
      <c r="H166" s="198">
        <v>1</v>
      </c>
      <c r="I166" s="199">
        <v>450</v>
      </c>
      <c r="J166" s="199">
        <f>ROUND(I166*H166,2)</f>
        <v>450</v>
      </c>
      <c r="K166" s="200"/>
      <c r="L166" s="34"/>
      <c r="M166" s="238" t="s">
        <v>1</v>
      </c>
      <c r="N166" s="239" t="s">
        <v>37</v>
      </c>
      <c r="O166" s="240">
        <v>0</v>
      </c>
      <c r="P166" s="240">
        <f>O166*H166</f>
        <v>0</v>
      </c>
      <c r="Q166" s="240">
        <v>0</v>
      </c>
      <c r="R166" s="240">
        <f>Q166*H166</f>
        <v>0</v>
      </c>
      <c r="S166" s="240">
        <v>0</v>
      </c>
      <c r="T166" s="24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5" t="s">
        <v>234</v>
      </c>
      <c r="AT166" s="205" t="s">
        <v>121</v>
      </c>
      <c r="AU166" s="205" t="s">
        <v>117</v>
      </c>
      <c r="AY166" s="16" t="s">
        <v>118</v>
      </c>
      <c r="BE166" s="206">
        <f>IF(N166="základná",J166,0)</f>
        <v>0</v>
      </c>
      <c r="BF166" s="206">
        <f>IF(N166="znížená",J166,0)</f>
        <v>450</v>
      </c>
      <c r="BG166" s="206">
        <f>IF(N166="zákl. prenesená",J166,0)</f>
        <v>0</v>
      </c>
      <c r="BH166" s="206">
        <f>IF(N166="zníž. prenesená",J166,0)</f>
        <v>0</v>
      </c>
      <c r="BI166" s="206">
        <f>IF(N166="nulová",J166,0)</f>
        <v>0</v>
      </c>
      <c r="BJ166" s="16" t="s">
        <v>117</v>
      </c>
      <c r="BK166" s="206">
        <f>ROUND(I166*H166,2)</f>
        <v>450</v>
      </c>
      <c r="BL166" s="16" t="s">
        <v>234</v>
      </c>
      <c r="BM166" s="205" t="s">
        <v>246</v>
      </c>
    </row>
    <row r="167" spans="1:65" s="2" customFormat="1" ht="6.95" customHeight="1">
      <c r="A167" s="31"/>
      <c r="B167" s="55"/>
      <c r="C167" s="56"/>
      <c r="D167" s="56"/>
      <c r="E167" s="56"/>
      <c r="F167" s="56"/>
      <c r="G167" s="56"/>
      <c r="H167" s="56"/>
      <c r="I167" s="56"/>
      <c r="J167" s="56"/>
      <c r="K167" s="56"/>
      <c r="L167" s="34"/>
      <c r="M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</sheetData>
  <sheetProtection algorithmName="SHA-512" hashValue="lIFpA4epnlca4Qw1q/GMYmcZJiK6W1BfJY93gTZIgqLt9a8enOG1hiFAIRn3/rWLJgWnwPJlJq2QvWelW/7axQ==" saltValue="ewx7jnM9moMWg1ODjgdCcykN+0kgxi23GxbfWQpn9n+CRCeN/oXDBR73yP3gQTrfFT88l8LxqArYpiKC6StkzQ==" spinCount="100000" sheet="1" objects="1" scenarios="1" formatColumns="0" formatRows="0" autoFilter="0"/>
  <autoFilter ref="C127:K166"/>
  <mergeCells count="8">
    <mergeCell ref="E118:H118"/>
    <mergeCell ref="E120:H12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371 - SO 301-05 Plynové z...</vt:lpstr>
      <vt:lpstr>'371 - SO 301-05 Plynové z...'!Názvy_tlače</vt:lpstr>
      <vt:lpstr>'Rekapitulácia stavby'!Názvy_tlače</vt:lpstr>
      <vt:lpstr>'371 - SO 301-05 Plynové z...'!Oblasť_tlače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 Baláž</dc:creator>
  <cp:lastModifiedBy>Štefan Baláž</cp:lastModifiedBy>
  <dcterms:created xsi:type="dcterms:W3CDTF">2022-02-09T09:18:51Z</dcterms:created>
  <dcterms:modified xsi:type="dcterms:W3CDTF">2022-02-09T09:22:11Z</dcterms:modified>
</cp:coreProperties>
</file>